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Compliance Monitoring\"/>
    </mc:Choice>
  </mc:AlternateContent>
  <workbookProtection workbookPassword="E6A0" lockStructure="1"/>
  <bookViews>
    <workbookView xWindow="0" yWindow="2460" windowWidth="11805" windowHeight="5355" tabRatio="835"/>
  </bookViews>
  <sheets>
    <sheet name="A.  General Info" sheetId="1" r:id="rId1"/>
    <sheet name="B.  DSO" sheetId="3" r:id="rId2"/>
    <sheet name="C.  Separation" sheetId="8" r:id="rId3"/>
    <sheet name="D.  Jail Removal" sheetId="9" r:id="rId4"/>
    <sheet name="State Summary" sheetId="11" r:id="rId5"/>
    <sheet name="OJJDP Summary" sheetId="13" r:id="rId6"/>
    <sheet name="Data" sheetId="12" state="hidden" r:id="rId7"/>
  </sheets>
  <definedNames>
    <definedName name="Data">Data!$A$3:$F$58</definedName>
    <definedName name="_xlnm.Print_Area" localSheetId="0">'A.  General Info'!$A$1:$M$84</definedName>
    <definedName name="_xlnm.Print_Area" localSheetId="1">'B.  DSO'!$A$1:$K$65</definedName>
    <definedName name="_xlnm.Print_Area" localSheetId="2">'C.  Separation'!$A$1:$K$34</definedName>
    <definedName name="_xlnm.Print_Area" localSheetId="3">'D.  Jail Removal'!$A$1:$K$56</definedName>
    <definedName name="_xlnm.Print_Area" localSheetId="5">'OJJDP Summary'!$A$1:$N$43</definedName>
    <definedName name="_xlnm.Print_Area" localSheetId="4">'State Summary'!$A$1:$K$40</definedName>
    <definedName name="States">Data!$A$3:$A$58</definedName>
  </definedNames>
  <calcPr calcId="152511"/>
</workbook>
</file>

<file path=xl/calcChain.xml><?xml version="1.0" encoding="utf-8"?>
<calcChain xmlns="http://schemas.openxmlformats.org/spreadsheetml/2006/main">
  <c r="K54" i="1" l="1"/>
  <c r="I69" i="1"/>
  <c r="J45" i="1" l="1"/>
  <c r="M15" i="13" l="1"/>
  <c r="C84" i="1" l="1"/>
  <c r="C78" i="1"/>
  <c r="C77" i="1"/>
  <c r="C75" i="1"/>
  <c r="F4" i="13"/>
  <c r="F10" i="8"/>
  <c r="F9" i="8"/>
  <c r="F8" i="8"/>
  <c r="F7" i="8"/>
  <c r="B2" i="11"/>
  <c r="D6" i="11"/>
  <c r="D16" i="11"/>
  <c r="D18" i="11"/>
  <c r="D22" i="11"/>
  <c r="D20" i="11"/>
  <c r="D14" i="11"/>
  <c r="D12" i="11"/>
  <c r="C45" i="3"/>
  <c r="C4" i="13"/>
  <c r="K74" i="1"/>
  <c r="K73" i="1"/>
  <c r="K72" i="1"/>
  <c r="K71" i="1"/>
  <c r="K70" i="1"/>
  <c r="K69" i="1"/>
  <c r="I74" i="1"/>
  <c r="I73" i="1"/>
  <c r="I72" i="1"/>
  <c r="I71" i="1"/>
  <c r="I70" i="1"/>
  <c r="J47" i="1"/>
  <c r="I51" i="1" s="1"/>
  <c r="I29" i="8" s="1"/>
  <c r="I23" i="8"/>
  <c r="I22" i="8"/>
  <c r="L27" i="13"/>
  <c r="L28" i="13"/>
  <c r="C45" i="1"/>
  <c r="E40" i="13"/>
  <c r="D40" i="13"/>
  <c r="C40" i="13"/>
  <c r="B40" i="13"/>
  <c r="A40" i="13"/>
  <c r="D40" i="1"/>
  <c r="M78" i="1"/>
  <c r="N78" i="1"/>
  <c r="A11" i="13"/>
  <c r="B1" i="11"/>
  <c r="F18" i="13"/>
  <c r="D7" i="13"/>
  <c r="K7" i="13" l="1"/>
  <c r="I52" i="9"/>
  <c r="C49" i="1"/>
  <c r="G7" i="13"/>
  <c r="I57" i="1"/>
  <c r="G55" i="1"/>
  <c r="I55" i="1"/>
  <c r="G57" i="1"/>
  <c r="G56" i="1"/>
  <c r="I56" i="1"/>
  <c r="G54" i="1"/>
  <c r="I54" i="1"/>
  <c r="G10" i="13" s="1"/>
  <c r="E10" i="13" l="1"/>
  <c r="G35" i="13"/>
  <c r="G25" i="13"/>
  <c r="K57" i="1"/>
  <c r="E25" i="13"/>
  <c r="K56" i="1"/>
  <c r="E35" i="13"/>
  <c r="K55" i="1"/>
  <c r="I20" i="8" l="1"/>
  <c r="I36" i="9"/>
  <c r="I29" i="9"/>
  <c r="I8" i="9"/>
  <c r="I11" i="3"/>
  <c r="I22" i="9"/>
  <c r="H40" i="13" s="1"/>
  <c r="I15" i="9"/>
  <c r="I54" i="3"/>
  <c r="I43" i="9"/>
  <c r="I21" i="3"/>
  <c r="K12" i="13" s="1"/>
  <c r="I19" i="8"/>
  <c r="I30" i="3"/>
  <c r="L12" i="13" s="1"/>
  <c r="I63" i="3"/>
  <c r="I53" i="3"/>
  <c r="I43" i="3"/>
  <c r="I37" i="9"/>
  <c r="I30" i="9"/>
  <c r="I9" i="9"/>
  <c r="I23" i="9"/>
  <c r="I40" i="13" s="1"/>
  <c r="I44" i="9"/>
  <c r="I55" i="3"/>
  <c r="I21" i="8"/>
  <c r="M28" i="13" s="1"/>
  <c r="I16" i="9"/>
  <c r="I12" i="3"/>
  <c r="K40" i="13" s="1"/>
  <c r="I29" i="3"/>
  <c r="L11" i="13" s="1"/>
  <c r="I42" i="3"/>
  <c r="I62" i="3"/>
  <c r="I20" i="3"/>
  <c r="K11" i="13" s="1"/>
  <c r="I52" i="3"/>
  <c r="I18" i="8"/>
  <c r="H14" i="13"/>
  <c r="L14" i="13" s="1"/>
  <c r="G14" i="13"/>
  <c r="K14" i="13" s="1"/>
  <c r="H13" i="13"/>
  <c r="L13" i="13" s="1"/>
  <c r="G13" i="13"/>
  <c r="K13" i="13" s="1"/>
  <c r="G40" i="13" l="1"/>
  <c r="D11" i="13"/>
  <c r="M14" i="13"/>
  <c r="M12" i="13"/>
  <c r="M11" i="13"/>
  <c r="M13" i="13"/>
  <c r="J40" i="13"/>
  <c r="I33" i="3"/>
  <c r="I34" i="3" s="1"/>
  <c r="I50" i="9"/>
  <c r="F40" i="13"/>
  <c r="I48" i="9"/>
  <c r="I49" i="9"/>
  <c r="M40" i="13" s="1"/>
  <c r="M27" i="13"/>
  <c r="I26" i="8"/>
  <c r="I32" i="8" s="1"/>
  <c r="I51" i="9" l="1"/>
  <c r="I53" i="9" s="1"/>
  <c r="L40" i="13"/>
</calcChain>
</file>

<file path=xl/sharedStrings.xml><?xml version="1.0" encoding="utf-8"?>
<sst xmlns="http://schemas.openxmlformats.org/spreadsheetml/2006/main" count="309" uniqueCount="208">
  <si>
    <t>Compliance Monitoring Report</t>
  </si>
  <si>
    <t>Technical Assistance Tool</t>
  </si>
  <si>
    <t>General Information:</t>
  </si>
  <si>
    <t>Name and Address of State Planning Agency:</t>
  </si>
  <si>
    <t>A.</t>
  </si>
  <si>
    <t>1.</t>
  </si>
  <si>
    <t>2.</t>
  </si>
  <si>
    <t>3.</t>
  </si>
  <si>
    <t>4.</t>
  </si>
  <si>
    <t>5.</t>
  </si>
  <si>
    <t>Adult Jails</t>
  </si>
  <si>
    <t>Adult Lockups</t>
  </si>
  <si>
    <t>6.</t>
  </si>
  <si>
    <t>During the State's monitoring effort, was the Federal definition or State definition for Criminal Type Offender, Status Offender, or Non-Offender used?</t>
  </si>
  <si>
    <t>B.</t>
  </si>
  <si>
    <t>7.</t>
  </si>
  <si>
    <t>Number Reported</t>
  </si>
  <si>
    <t>Facility Classification</t>
  </si>
  <si>
    <t>C.</t>
  </si>
  <si>
    <t>Number of Facilities That Did Not Provide Sight and Sound Separation of Juveniles</t>
  </si>
  <si>
    <t>Collocated Facility (Approved)</t>
  </si>
  <si>
    <t>Collocated Facility (Non-approved)</t>
  </si>
  <si>
    <t>8.</t>
  </si>
  <si>
    <t>D.</t>
  </si>
  <si>
    <t>Reporting Period Ends</t>
  </si>
  <si>
    <t>Total Months Reporting</t>
  </si>
  <si>
    <t>Facilities Reporting Data</t>
  </si>
  <si>
    <t>Facilities On-Site Inspected</t>
  </si>
  <si>
    <r>
      <t xml:space="preserve">Enter the total number of juveniles held pursuant to Title 18 U.S.C., Section 922(x) (The Youth Handgun Safety Act), securely detained for any length of time in the following public </t>
    </r>
    <r>
      <rPr>
        <b/>
        <u/>
        <sz val="10"/>
        <rFont val="Arial"/>
        <family val="2"/>
      </rPr>
      <t>and</t>
    </r>
    <r>
      <rPr>
        <b/>
        <sz val="10"/>
        <rFont val="Arial"/>
        <family val="2"/>
      </rPr>
      <t xml:space="preserve"> private facilities:</t>
    </r>
  </si>
  <si>
    <t>Number of VCOs Reported</t>
  </si>
  <si>
    <t>Number of 922(x) Juveniles Reported</t>
  </si>
  <si>
    <t>Reporting Period Begins</t>
  </si>
  <si>
    <t>Total Number of Facilities</t>
  </si>
  <si>
    <t>Percentage Reporting Data</t>
  </si>
  <si>
    <t>Percentage Inspected</t>
  </si>
  <si>
    <t>Total Jail removal violations listed above in numbers 1-3</t>
  </si>
  <si>
    <t>TOTAL NUMBER OF JAIL REMOVAL VIOLATIONS:</t>
  </si>
  <si>
    <t>Section 223(a)(13):  Jail Removal Violations:</t>
  </si>
  <si>
    <t>Name of State Agency:</t>
  </si>
  <si>
    <t>Address Line 1:</t>
  </si>
  <si>
    <t>Address Line 2:</t>
  </si>
  <si>
    <t>City:</t>
  </si>
  <si>
    <t>State:</t>
  </si>
  <si>
    <t>Zip:</t>
  </si>
  <si>
    <t>Contact Person's Name:</t>
  </si>
  <si>
    <t>Contact Phone Number:</t>
  </si>
  <si>
    <t>Add accused and adjudicated status offenders held securely in adult jails and lockups reported in DSO worksheet</t>
  </si>
  <si>
    <t>Total Number of Facilities Holding Juveniles</t>
  </si>
  <si>
    <t>Federal Definitions were used in this monitoring report.</t>
  </si>
  <si>
    <t>State Definitions were used in this monitoring report.</t>
  </si>
  <si>
    <t>9.</t>
  </si>
  <si>
    <r>
      <t xml:space="preserve">Enter the total number of </t>
    </r>
    <r>
      <rPr>
        <b/>
        <u/>
        <sz val="10"/>
        <rFont val="Arial"/>
        <family val="2"/>
      </rPr>
      <t>accused</t>
    </r>
    <r>
      <rPr>
        <b/>
        <sz val="10"/>
        <rFont val="Arial"/>
        <family val="2"/>
      </rPr>
      <t xml:space="preserve"> juvenile criminal-type offenders held securely in adult jails, lockups, and non-approved collocated facilities in excess of six (6) hours:</t>
    </r>
  </si>
  <si>
    <r>
      <t xml:space="preserve">Enter the total number of </t>
    </r>
    <r>
      <rPr>
        <b/>
        <u/>
        <sz val="10"/>
        <rFont val="Arial"/>
        <family val="2"/>
      </rPr>
      <t>accused</t>
    </r>
    <r>
      <rPr>
        <b/>
        <sz val="10"/>
        <rFont val="Arial"/>
        <family val="2"/>
      </rPr>
      <t xml:space="preserve"> juvenile criminal-type offenders held securely in adult jails, lockups, and non-approved collocated facilities for less than six (6) hours for purposes other than identification, investigation, processing, release to parent(s), transfer to court, or transfer to a juvenile facility following initial custody:</t>
    </r>
  </si>
  <si>
    <t>Out-of-State Runaways</t>
  </si>
  <si>
    <t>Adjudicated  Number Reported</t>
  </si>
  <si>
    <t>Accused Number Reported</t>
  </si>
  <si>
    <t xml:space="preserve">1.            </t>
  </si>
  <si>
    <t>Enter the total number of status offenders securely detained in the following public and private facilities pursuant to a judicial determination that the juvenile has violated a Valid Court Order:</t>
  </si>
  <si>
    <t>(Do not include juveniles held in violation of the Youth Handgun Safety Act or similar State law.)</t>
  </si>
  <si>
    <t>Subtract total Jail Removal Exceptions reported above in numbers 4-6</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</si>
  <si>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</si>
  <si>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</si>
  <si>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</si>
  <si>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</si>
  <si>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</si>
  <si>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</si>
  <si>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</si>
  <si>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</si>
  <si>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</si>
  <si>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</si>
  <si>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</si>
  <si>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</si>
  <si>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</si>
  <si>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</si>
  <si>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</si>
  <si>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</si>
  <si>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</si>
  <si>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</si>
  <si>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</si>
  <si>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</si>
  <si>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</si>
  <si>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</si>
  <si>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</si>
  <si>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</si>
  <si>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</si>
  <si>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</si>
  <si>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</si>
  <si>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</si>
  <si>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</si>
  <si>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</si>
  <si>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</si>
  <si>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</si>
  <si>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</si>
  <si>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</si>
  <si>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</si>
  <si>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</si>
  <si>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</si>
  <si>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</si>
  <si>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</si>
  <si>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</si>
  <si>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</si>
  <si>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</si>
  <si>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</si>
  <si>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</si>
  <si>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</si>
  <si>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</si>
  <si>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</si>
  <si>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</si>
  <si>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</si>
  <si>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</si>
  <si>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</si>
  <si>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</si>
  <si>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</si>
  <si>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Puerto Rico</t>
  </si>
  <si>
    <t>Monitoring Report Data Worksheet</t>
  </si>
  <si>
    <t>Sup:</t>
  </si>
  <si>
    <t>Reviewer:</t>
  </si>
  <si>
    <t>Juvenile Population:</t>
  </si>
  <si>
    <t>Current Dates (Start/End)</t>
  </si>
  <si>
    <t>Accused</t>
  </si>
  <si>
    <t>Adjudicated</t>
  </si>
  <si>
    <t>Total</t>
  </si>
  <si>
    <t>Totals</t>
  </si>
  <si>
    <t>ONA</t>
  </si>
  <si>
    <t>Out of State Runaways:</t>
  </si>
  <si>
    <t>Current</t>
  </si>
  <si>
    <t>Lockups</t>
  </si>
  <si>
    <t># of Juveniles</t>
  </si>
  <si>
    <t>Jails + Other</t>
  </si>
  <si>
    <t># Holding</t>
  </si>
  <si>
    <t># Exceptions</t>
  </si>
  <si>
    <t>#  Jails</t>
  </si>
  <si>
    <t># Lockups</t>
  </si>
  <si>
    <t>Facilities</t>
  </si>
  <si>
    <t>in LU</t>
  </si>
  <si>
    <t>In Jail</t>
  </si>
  <si>
    <t>in Jail</t>
  </si>
  <si>
    <t>In LU</t>
  </si>
  <si>
    <t># Exceptions Held</t>
  </si>
  <si>
    <t># Accused</t>
  </si>
  <si>
    <t># Adjudicated</t>
  </si>
  <si>
    <t># SO</t>
  </si>
  <si>
    <t>Total # Held</t>
  </si>
  <si>
    <t>Criminal Type Offenders</t>
  </si>
  <si>
    <t>#</t>
  </si>
  <si>
    <t>Holding</t>
  </si>
  <si>
    <t># Facilities w/o Sep</t>
  </si>
  <si>
    <t>Please print and submit this Monitoring Report Data Worksheet with your Annual Compliance Monitoring Report.  It is used by OJJDP to track States' compliance.  DO NOT MAKE ANY CHANGES TO THIS WORKSHEET.</t>
  </si>
  <si>
    <t>Please include the following information with the State's Compliance Monitoring Report:</t>
  </si>
  <si>
    <t>Section 223(a)(11):  Removal of status offenders and non-offenders from secure detention and correctional facilities.</t>
  </si>
  <si>
    <t>(Do not include juveniles who have violated a Valid Court Order; juveniles held in violation of the Youth Handgun Safety Act or a similar State law or juveniles held pursuant to the Interstate Compact on Juveniles.):</t>
  </si>
  <si>
    <t>Section 223(a)(11):  Total Number of Violations</t>
  </si>
  <si>
    <t>Section 223(a)(12):  Separation of Juveniles and Adults.</t>
  </si>
  <si>
    <t>Section 223(a)(13):  Removal of juveniles from adult jails and lockups.</t>
  </si>
  <si>
    <t>Section 223(a)(12):  Total Number of Violations:</t>
  </si>
  <si>
    <t>Section 223(a)(11) DSO</t>
  </si>
  <si>
    <t>Section 223(a)(12) Separation</t>
  </si>
  <si>
    <t>Section 223(a)(13) Removal</t>
  </si>
  <si>
    <t>Data Source</t>
  </si>
  <si>
    <t>A master list of your State's monitoring universe. This Master List should include: each facility identified that might hold juveniles pursuant to public authority; each facility classified according to OJJDP regulation; the date of last inspection; and relevant
information on data collection/data verification.</t>
  </si>
  <si>
    <t>Enter the reporting period dates for this Compliance Monitoring Report. Please ensure that all reporting periods are consistent.</t>
  </si>
  <si>
    <t>Upper age of original juvenile court jurisdiction (Upper age at which a person is still classified as a juvenile by the state):</t>
  </si>
  <si>
    <t>Northern Mariana Islands</t>
  </si>
  <si>
    <t>US Virgin Islands</t>
  </si>
  <si>
    <t>Total juvenile population of the State under age 18 according to the most recent available U.S. Bureau of Census data or population estimates:</t>
  </si>
  <si>
    <t>AgePop_15</t>
  </si>
  <si>
    <t>AgePop_16</t>
  </si>
  <si>
    <t>AgePop_17</t>
  </si>
  <si>
    <t>AgePop_18</t>
  </si>
  <si>
    <t>UpperAge</t>
  </si>
  <si>
    <t xml:space="preserve">Federal Fiscal Year of Monitoring Report:  </t>
  </si>
  <si>
    <t>Contact person information:</t>
  </si>
  <si>
    <t>Section 223(a)(13):  Rate of jail removal violations per 100,000 population at and under the upper age of original juvenile court jurisdiction:</t>
  </si>
  <si>
    <t>FY:</t>
  </si>
  <si>
    <t>Population Data for Reporting Year:</t>
  </si>
  <si>
    <t xml:space="preserve">Note: Population data for states, the District of Columbia, and Puerto Rico are Census Bureau estimates released prior to the beginning of the reporting Federal Fiscal Year. Data for the remaining territories are Census Bureau projections for that same period. </t>
  </si>
  <si>
    <t>Total juvenile population of the State at and under the upper age of original juvenile court jurisdiction, according to the most recent available U.S. Bureau of Census data or census estimate.  (This was previously reported in the "General Info" section.)</t>
  </si>
  <si>
    <t>A3:A58 is a named range called "States"</t>
  </si>
  <si>
    <t>A3:F58 is a named ranged called "Data"</t>
  </si>
  <si>
    <t xml:space="preserve">Population data was extracted from the Online Compliance Tool repository using tools available in the Reporting Period Management Module. See the "Compliance Tool Application User Guide for Federal Users" for instructions on producing population data for specific Federal Fiscal Year Reporting Periods. </t>
  </si>
  <si>
    <t>Notes:</t>
  </si>
  <si>
    <t>Section 223(a)(11):  Rate of status offender and nonoffender detention and correctional institutionalization per 100,000 population under 18:</t>
  </si>
  <si>
    <t>Enter the number of public and private facilities used for secure detention and confinement of both juvenile offenders and adult inmates which did not provide sight and sound separation:</t>
  </si>
  <si>
    <t>Enter the number of juvenile offenders and nonoffenders not sight and sound separated from adult inmates:</t>
  </si>
  <si>
    <t>Secure Juvenile Detention Facilities</t>
  </si>
  <si>
    <t>Secure Juvenile Correctional Facilities</t>
  </si>
  <si>
    <t>Court Holding Facilities</t>
  </si>
  <si>
    <t>Prisons</t>
  </si>
  <si>
    <t>Enter the total number of accused and adjudicated status offenders and nonoffenders, including status offender Valid Court Order violators and out-of-state runaways, securely detained for any length of time in the following public and private facilities:</t>
  </si>
  <si>
    <r>
      <t xml:space="preserve">Enter the total number of </t>
    </r>
    <r>
      <rPr>
        <b/>
        <u/>
        <sz val="10"/>
        <rFont val="Arial"/>
        <family val="2"/>
      </rPr>
      <t>accused</t>
    </r>
    <r>
      <rPr>
        <b/>
        <sz val="10"/>
        <rFont val="Arial"/>
        <family val="2"/>
      </rPr>
      <t xml:space="preserve"> status offenders securely detained for longer than 24 hours (not including weekends or holidays) in the following public </t>
    </r>
    <r>
      <rPr>
        <b/>
        <u/>
        <sz val="10"/>
        <rFont val="Arial"/>
        <family val="2"/>
      </rPr>
      <t>and</t>
    </r>
    <r>
      <rPr>
        <b/>
        <sz val="10"/>
        <rFont val="Arial"/>
        <family val="2"/>
      </rPr>
      <t xml:space="preserve"> private facilities:</t>
    </r>
  </si>
  <si>
    <r>
      <t xml:space="preserve">Enter the total number of </t>
    </r>
    <r>
      <rPr>
        <b/>
        <u/>
        <sz val="10"/>
        <rFont val="Arial"/>
        <family val="2"/>
      </rPr>
      <t>adjudicated</t>
    </r>
    <r>
      <rPr>
        <b/>
        <sz val="10"/>
        <rFont val="Arial"/>
        <family val="2"/>
      </rPr>
      <t xml:space="preserve"> status offenders, including nonoffenders (</t>
    </r>
    <r>
      <rPr>
        <b/>
        <i/>
        <sz val="10"/>
        <rFont val="Arial"/>
        <family val="2"/>
      </rPr>
      <t>both adjudicated and accused</t>
    </r>
    <r>
      <rPr>
        <b/>
        <sz val="10"/>
        <rFont val="Arial"/>
        <family val="2"/>
      </rPr>
      <t>), securely detained for any length of time in the following public and private facilities:</t>
    </r>
  </si>
  <si>
    <t>Enter the total number of out-of-State runaways (not held pursuant to the Interstate Compact for Juveniles) securely held beyond 24 hours in secure juvenile detention or correctional facilities:</t>
  </si>
  <si>
    <t>Runaways After Adjusting for Non-Reporting Facilities</t>
  </si>
  <si>
    <t>Total 922(x) Juveniles After Adjusting for Non-Reporting Facilities</t>
  </si>
  <si>
    <t>Total VCOs After Adjusting for Non-Reporting Facilities</t>
  </si>
  <si>
    <t>Total Violations After Adjusting for Non-Reporting Facilities</t>
  </si>
  <si>
    <t>Total After Adjusting for Non-Reporting Facilities</t>
  </si>
  <si>
    <r>
      <t xml:space="preserve">Enter the total number of </t>
    </r>
    <r>
      <rPr>
        <b/>
        <u/>
        <sz val="10"/>
        <rFont val="Arial"/>
        <family val="2"/>
      </rPr>
      <t>adjudicated</t>
    </r>
    <r>
      <rPr>
        <b/>
        <sz val="10"/>
        <rFont val="Arial"/>
        <family val="2"/>
      </rPr>
      <t xml:space="preserve"> juvenile criminal-type offenders held securely in adult jails and lockups for any length of time:</t>
    </r>
  </si>
  <si>
    <t>This form requests the minimum information required to demonstrate the extent of compliance with Sections 223(a)(11),(12),(13) and (14) of the JJDP Act of 2002.  Many of these reporting requirements may be found in 28 C.F.R. 31.303(f)(5): Reporting Requirement.  This form is a technical assistance tool and its use is optional.  For questions regarding this technical assistance tool, please contact your assigned OJJDP Compliance Analyst. This version is dated January 2018.</t>
  </si>
  <si>
    <t>Enter the total number of juveniles accused of a criminal-type offense who were held in excess of forty-eight hours but less than an additional forty-eight hours awaiting an initial court appearance due to conditions of distance or lack of ground transportation, provided there was no contact with adult inmates.</t>
  </si>
  <si>
    <t>A copy of this Compliance Monitoring Report, this checklist, and the OJJDP Worksheet page.</t>
  </si>
  <si>
    <t>(Include juveniles held longer than six hours pursuant to the rural, travel conditions, or safety exceptions.)</t>
  </si>
  <si>
    <t>If your State has received approval from OJJDP to use the Rural Exception, enter the total number of juveniles accused of a criminal-type offense who were held in excess of six hours but less than forty-eight hours awaiting an initial court appearance in areas meeting the Rural Exception, provided there was no contact with adult inmates.</t>
  </si>
  <si>
    <t>Enter the total number of juveniles accused of a criminal-type offense who were held in excess of twenty-four hours but not more than an additional twenty-four hours after the time such safety conditions as adverse weather allow for reasonably safe travel, provided there was no contact with adult inmates.</t>
  </si>
  <si>
    <t>Section 223(a)(12): Separation rate per 100,000 juveniles  at and under the upper age of original juvenile court jurisdiction:</t>
  </si>
  <si>
    <t>Enter the total number of public and private secure facilities, the total number of facilities reporting data, and the number of facilities that received an on-site inspection during the past twelve months. Please attach a master list of your State's monitoring universe.</t>
  </si>
  <si>
    <t>Enter the number of adult jails and lockups that held juveniles during the past twelve months.  If your State has received approval from OJJDP to use the Rural Exception, also indicate the number of facilities located outside a Metropolitan Statistical Area which meet this exception.</t>
  </si>
  <si>
    <t>Total Number of Facilities Meeting the Rural Exception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</si>
</sst>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dd/yy"/>
    <numFmt numFmtId="165" formatCode="0.000"/>
    <numFmt numFmtId="166" formatCode="00000"/>
    <numFmt numFmtId="167" formatCode="[&lt;=9999999]###\-####;\(###\)\ ###\-####"/>
    <numFmt numFmtId="168" formatCode="0.0"/>
    <numFmt numFmtId="169" formatCode=";;;"/>
  </numFmts>
  <fonts count="26" x14ac:knownFonts="1">
    <font>
      <sz val="10"/>
      <name val="Arial"/>
    </font>
    <font>
      <sz val="14"/>
      <name val="Arial"/>
      <family val="2"/>
    </font>
    <font>
      <b/>
      <sz val="12"/>
      <name val="Arial"/>
      <family val="2"/>
    </font>
    <font>
      <i/>
      <sz val="10"/>
      <name val="Arial"/>
      <family val="2"/>
    </font>
    <font>
      <b/>
      <sz val="10"/>
      <name val="Arial"/>
      <family val="2"/>
    </font>
    <font>
      <sz val="10"/>
      <name val="arial"/>
      <family val="2"/>
    </font>
    <font>
      <sz val="12"/>
      <name val="Arial"/>
      <family val="2"/>
    </font>
    <font>
      <b/>
      <u/>
      <sz val="10"/>
      <name val="Arial"/>
      <family val="2"/>
    </font>
    <font>
      <sz val="9"/>
      <name val="Arial"/>
      <family val="2"/>
    </font>
    <font>
      <b/>
      <sz val="14"/>
      <name val="Arial"/>
      <family val="2"/>
    </font>
    <font>
      <b/>
      <sz val="18"/>
      <name val="Arial"/>
      <family val="2"/>
    </font>
    <font>
      <b/>
      <sz val="9"/>
      <name val="Arial"/>
      <family val="2"/>
    </font>
    <font>
      <sz val="8"/>
      <name val="Arial"/>
      <family val="2"/>
    </font>
    <font>
      <b/>
      <sz val="8"/>
      <name val="arial"/>
      <family val="2"/>
    </font>
    <font>
      <b/>
      <sz val="8"/>
      <color indexed="9"/>
      <name val="Arial"/>
      <family val="2"/>
    </font>
    <font>
      <b/>
      <i/>
      <sz val="10"/>
      <name val="Arial"/>
      <family val="2"/>
    </font>
    <font>
      <sz val="10"/>
      <color indexed="17"/>
      <name val="Arial"/>
      <family val="2"/>
    </font>
    <font>
      <sz val="10"/>
      <color indexed="12"/>
      <name val="Arial"/>
      <family val="2"/>
    </font>
    <font>
      <b/>
      <sz val="10"/>
      <color indexed="12"/>
      <name val="Arial"/>
      <family val="2"/>
    </font>
    <font>
      <b/>
      <sz val="16"/>
      <name val="Arial"/>
      <family val="2"/>
    </font>
    <font>
      <b/>
      <sz val="11"/>
      <name val="Arial"/>
      <family val="2"/>
    </font>
    <font>
      <sz val="11"/>
      <name val="Arial"/>
      <family val="2"/>
    </font>
    <font>
      <b/>
      <sz val="11"/>
      <color indexed="17"/>
      <name val="Arial"/>
      <family val="2"/>
    </font>
    <font>
      <sz val="10"/>
      <color rgb="FFFF0000"/>
      <name val="Arial"/>
      <family val="2"/>
    </font>
    <font>
      <sz val="10"/>
      <color theme="1"/>
      <name val="Arial"/>
      <family val="2"/>
    </font>
    <font>
      <sz val="10"/>
      <color rgb="FF000000"/>
      <name val="Arial"/>
      <family val="2"/>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77111117893"/>
        <bgColor indexed="64"/>
      </patternFill>
    </fill>
  </fills>
  <borders count="88">
    <border>
      <left/>
      <right/>
      <top/>
      <bottom/>
      <diagonal/>
    </border>
    <border>
      <left/>
      <right/>
      <top/>
      <bottom style="double">
        <color indexed="18"/>
      </bottom>
      <diagonal/>
    </border>
    <border>
      <left style="medium">
        <color indexed="10"/>
      </left>
      <right style="medium">
        <color indexed="10"/>
      </right>
      <top style="medium">
        <color indexed="10"/>
      </top>
      <bottom style="thin">
        <color indexed="10"/>
      </bottom>
      <diagonal/>
    </border>
    <border>
      <left style="medium">
        <color indexed="10"/>
      </left>
      <right style="medium">
        <color indexed="10"/>
      </right>
      <top style="thin">
        <color indexed="10"/>
      </top>
      <bottom style="medium">
        <color indexed="10"/>
      </bottom>
      <diagonal/>
    </border>
    <border>
      <left/>
      <right/>
      <top/>
      <bottom style="thin">
        <color indexed="64"/>
      </bottom>
      <diagonal/>
    </border>
    <border>
      <left style="medium">
        <color indexed="10"/>
      </left>
      <right style="medium">
        <color indexed="10"/>
      </right>
      <top style="thin">
        <color indexed="10"/>
      </top>
      <bottom style="thin">
        <color indexed="10"/>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2"/>
      </left>
      <right/>
      <top/>
      <bottom/>
      <diagonal/>
    </border>
    <border>
      <left style="thin">
        <color indexed="10"/>
      </left>
      <right style="thin">
        <color indexed="10"/>
      </right>
      <top style="thin">
        <color indexed="10"/>
      </top>
      <bottom style="thin">
        <color indexed="10"/>
      </bottom>
      <diagonal/>
    </border>
    <border>
      <left style="thin">
        <color indexed="12"/>
      </left>
      <right style="thin">
        <color indexed="12"/>
      </right>
      <top style="thin">
        <color indexed="12"/>
      </top>
      <bottom style="thin">
        <color indexed="12"/>
      </bottom>
      <diagonal/>
    </border>
    <border>
      <left style="medium">
        <color indexed="64"/>
      </left>
      <right/>
      <top/>
      <bottom/>
      <diagonal/>
    </border>
    <border>
      <left style="medium">
        <color indexed="10"/>
      </left>
      <right/>
      <top/>
      <bottom/>
      <diagonal/>
    </border>
    <border>
      <left style="thin">
        <color indexed="12"/>
      </left>
      <right/>
      <top style="thin">
        <color indexed="12"/>
      </top>
      <bottom style="thin">
        <color indexed="12"/>
      </bottom>
      <diagonal/>
    </border>
    <border>
      <left/>
      <right style="medium">
        <color indexed="64"/>
      </right>
      <top/>
      <bottom style="thin">
        <color indexed="64"/>
      </bottom>
      <diagonal/>
    </border>
    <border>
      <left style="thin">
        <color indexed="10"/>
      </left>
      <right/>
      <top style="thin">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style="medium">
        <color indexed="10"/>
      </left>
      <right/>
      <top style="thin">
        <color indexed="10"/>
      </top>
      <bottom style="medium">
        <color indexed="10"/>
      </bottom>
      <diagonal/>
    </border>
    <border>
      <left/>
      <right style="thin">
        <color indexed="10"/>
      </right>
      <top style="thin">
        <color indexed="10"/>
      </top>
      <bottom style="medium">
        <color indexed="10"/>
      </bottom>
      <diagonal/>
    </border>
    <border>
      <left style="thin">
        <color indexed="10"/>
      </left>
      <right/>
      <top style="thin">
        <color indexed="64"/>
      </top>
      <bottom style="thin">
        <color indexed="64"/>
      </bottom>
      <diagonal/>
    </border>
    <border>
      <left style="medium">
        <color indexed="10"/>
      </left>
      <right style="thin">
        <color indexed="10"/>
      </right>
      <top style="medium">
        <color indexed="10"/>
      </top>
      <bottom style="thin">
        <color indexed="10"/>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
      <left/>
      <right style="medium">
        <color indexed="10"/>
      </right>
      <top style="thin">
        <color indexed="10"/>
      </top>
      <bottom style="medium">
        <color indexed="10"/>
      </bottom>
      <diagonal/>
    </border>
    <border>
      <left style="medium">
        <color indexed="10"/>
      </left>
      <right/>
      <top style="medium">
        <color indexed="10"/>
      </top>
      <bottom style="thin">
        <color indexed="10"/>
      </bottom>
      <diagonal/>
    </border>
    <border>
      <left/>
      <right style="medium">
        <color indexed="10"/>
      </right>
      <top style="medium">
        <color indexed="10"/>
      </top>
      <bottom style="thin">
        <color indexed="10"/>
      </bottom>
      <diagonal/>
    </border>
    <border>
      <left/>
      <right/>
      <top style="thin">
        <color indexed="64"/>
      </top>
      <bottom style="thin">
        <color indexed="64"/>
      </bottom>
      <diagonal/>
    </border>
    <border>
      <left style="medium">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right style="medium">
        <color indexed="10"/>
      </right>
      <top/>
      <bottom/>
      <diagonal/>
    </border>
    <border>
      <left/>
      <right/>
      <top style="thin">
        <color indexed="10"/>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12"/>
      </right>
      <top/>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medium">
        <color indexed="10"/>
      </top>
      <bottom style="thin">
        <color indexed="10"/>
      </bottom>
      <diagonal/>
    </border>
    <border>
      <left/>
      <right style="medium">
        <color indexed="10"/>
      </right>
      <top style="thin">
        <color indexed="10"/>
      </top>
      <bottom style="thin">
        <color indexed="10"/>
      </bottom>
      <diagonal/>
    </border>
    <border>
      <left style="thin">
        <color indexed="10"/>
      </left>
      <right/>
      <top style="thin">
        <color indexed="10"/>
      </top>
      <bottom style="medium">
        <color indexed="10"/>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8"/>
      </left>
      <right/>
      <top style="medium">
        <color indexed="8"/>
      </top>
      <bottom style="medium">
        <color indexed="10"/>
      </bottom>
      <diagonal/>
    </border>
    <border>
      <left/>
      <right style="medium">
        <color indexed="8"/>
      </right>
      <top style="medium">
        <color indexed="8"/>
      </top>
      <bottom style="medium">
        <color indexed="10"/>
      </bottom>
      <diagonal/>
    </border>
    <border>
      <left/>
      <right/>
      <top/>
      <bottom style="medium">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top/>
      <bottom style="hair">
        <color indexed="64"/>
      </bottom>
      <diagonal/>
    </border>
    <border>
      <left/>
      <right/>
      <top style="hair">
        <color indexed="64"/>
      </top>
      <bottom style="hair">
        <color indexed="64"/>
      </bottom>
      <diagonal/>
    </border>
    <border>
      <left/>
      <right/>
      <top style="double">
        <color indexed="64"/>
      </top>
      <bottom style="double">
        <color indexed="64"/>
      </bottom>
      <diagonal/>
    </border>
    <border>
      <left/>
      <right/>
      <top style="thin">
        <color indexed="64"/>
      </top>
      <bottom style="hair">
        <color indexed="64"/>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style="hair">
        <color indexed="64"/>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thin">
        <color theme="1"/>
      </left>
      <right/>
      <top/>
      <bottom/>
      <diagonal/>
    </border>
    <border>
      <left/>
      <right style="thin">
        <color theme="1"/>
      </right>
      <top style="thin">
        <color indexed="64"/>
      </top>
      <bottom style="thin">
        <color indexed="64"/>
      </bottom>
      <diagonal/>
    </border>
    <border>
      <left style="thin">
        <color indexed="10"/>
      </left>
      <right/>
      <top style="thin">
        <color indexed="64"/>
      </top>
      <bottom style="thin">
        <color theme="1"/>
      </bottom>
      <diagonal/>
    </border>
    <border>
      <left/>
      <right style="thin">
        <color theme="1"/>
      </right>
      <top style="thin">
        <color indexed="64"/>
      </top>
      <bottom style="thin">
        <color theme="1"/>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style="thin">
        <color theme="6" tint="-0.24994659260841701"/>
      </left>
      <right/>
      <top/>
      <bottom/>
      <diagonal/>
    </border>
    <border>
      <left/>
      <right style="thin">
        <color theme="6" tint="-0.24994659260841701"/>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s>
  <cellStyleXfs count="1">
    <xf numFmtId="0" fontId="0" fillId="0" borderId="0"/>
  </cellStyleXfs>
  <cellXfs count="332">
    <xf numFmtId="0" fontId="0" fillId="0" borderId="0" xfId="0"/>
    <xf numFmtId="0" fontId="0" fillId="0" borderId="0" xfId="0" applyAlignment="1" applyProtection="1">
      <protection hidden="1"/>
    </xf>
    <xf numFmtId="2" fontId="0" fillId="0" borderId="0" xfId="0" applyNumberFormat="1" applyAlignment="1" applyProtection="1">
      <alignment horizontal="center"/>
      <protection hidden="1"/>
    </xf>
    <xf numFmtId="0" fontId="4" fillId="0" borderId="0" xfId="0" applyFont="1" applyAlignment="1" applyProtection="1">
      <alignment wrapText="1"/>
      <protection hidden="1"/>
    </xf>
    <xf numFmtId="169" fontId="0" fillId="0" borderId="0" xfId="0" applyNumberFormat="1" applyProtection="1">
      <protection hidden="1"/>
    </xf>
    <xf numFmtId="0" fontId="0" fillId="0" borderId="0" xfId="0" applyProtection="1">
      <protection hidden="1"/>
    </xf>
    <xf numFmtId="0" fontId="0" fillId="0" borderId="1" xfId="0" applyBorder="1" applyProtection="1">
      <protection hidden="1"/>
    </xf>
    <xf numFmtId="0" fontId="3" fillId="0" borderId="0" xfId="0" applyFont="1" applyBorder="1" applyAlignment="1" applyProtection="1">
      <alignment horizontal="center" wrapText="1"/>
      <protection hidden="1"/>
    </xf>
    <xf numFmtId="0" fontId="2" fillId="0" borderId="0" xfId="0" applyFont="1" applyProtection="1">
      <protection hidden="1"/>
    </xf>
    <xf numFmtId="0" fontId="6" fillId="0" borderId="0" xfId="0" applyFont="1" applyProtection="1">
      <protection hidden="1"/>
    </xf>
    <xf numFmtId="49" fontId="4" fillId="0" borderId="0" xfId="0" applyNumberFormat="1" applyFont="1" applyAlignment="1" applyProtection="1">
      <alignment horizontal="left" vertical="top"/>
      <protection hidden="1"/>
    </xf>
    <xf numFmtId="49" fontId="4" fillId="0" borderId="0" xfId="0" applyNumberFormat="1" applyFont="1" applyAlignment="1" applyProtection="1">
      <alignment horizontal="right" vertical="center"/>
      <protection hidden="1"/>
    </xf>
    <xf numFmtId="2" fontId="4" fillId="0" borderId="0" xfId="0" applyNumberFormat="1" applyFont="1" applyFill="1" applyBorder="1" applyAlignment="1" applyProtection="1">
      <alignment vertical="center"/>
      <protection hidden="1"/>
    </xf>
    <xf numFmtId="49" fontId="4" fillId="0" borderId="0" xfId="0" applyNumberFormat="1" applyFont="1" applyAlignment="1" applyProtection="1">
      <alignment horizontal="left"/>
      <protection hidden="1"/>
    </xf>
    <xf numFmtId="0" fontId="4" fillId="0" borderId="0" xfId="0" applyFont="1" applyProtection="1">
      <protection hidden="1"/>
    </xf>
    <xf numFmtId="0" fontId="4" fillId="0" borderId="0" xfId="0" applyFont="1" applyAlignment="1" applyProtection="1">
      <protection hidden="1"/>
    </xf>
    <xf numFmtId="0" fontId="4" fillId="0" borderId="0" xfId="0" applyFont="1" applyAlignment="1" applyProtection="1">
      <alignment horizontal="right"/>
      <protection hidden="1"/>
    </xf>
    <xf numFmtId="0" fontId="5" fillId="0" borderId="0" xfId="0" applyFont="1" applyAlignment="1" applyProtection="1">
      <alignment wrapText="1"/>
      <protection hidden="1"/>
    </xf>
    <xf numFmtId="169" fontId="0" fillId="0" borderId="0" xfId="0" applyNumberFormat="1" applyAlignment="1" applyProtection="1">
      <protection hidden="1"/>
    </xf>
    <xf numFmtId="0" fontId="0" fillId="0" borderId="0" xfId="0" applyBorder="1" applyAlignment="1" applyProtection="1">
      <protection hidden="1"/>
    </xf>
    <xf numFmtId="0" fontId="0" fillId="0" borderId="0" xfId="0" applyBorder="1" applyAlignment="1" applyProtection="1">
      <alignment wrapText="1"/>
      <protection hidden="1"/>
    </xf>
    <xf numFmtId="49" fontId="4" fillId="0" borderId="0" xfId="0" applyNumberFormat="1" applyFont="1" applyProtection="1">
      <protection hidden="1"/>
    </xf>
    <xf numFmtId="0" fontId="0" fillId="0" borderId="0" xfId="0" applyAlignment="1" applyProtection="1">
      <alignment wrapText="1"/>
      <protection hidden="1"/>
    </xf>
    <xf numFmtId="49" fontId="4" fillId="0" borderId="0" xfId="0" applyNumberFormat="1" applyFont="1" applyAlignment="1" applyProtection="1">
      <alignment horizontal="right"/>
      <protection hidden="1"/>
    </xf>
    <xf numFmtId="0" fontId="0" fillId="0" borderId="0" xfId="0" applyBorder="1" applyAlignment="1" applyProtection="1">
      <alignment horizontal="center" wrapText="1"/>
      <protection hidden="1"/>
    </xf>
    <xf numFmtId="0" fontId="5" fillId="0" borderId="0" xfId="0" applyFont="1" applyAlignment="1" applyProtection="1">
      <protection hidden="1"/>
    </xf>
    <xf numFmtId="164" fontId="0" fillId="0" borderId="0" xfId="0" applyNumberFormat="1" applyAlignment="1" applyProtection="1">
      <alignment horizontal="center"/>
      <protection hidden="1"/>
    </xf>
    <xf numFmtId="49" fontId="4" fillId="0" borderId="0" xfId="0" applyNumberFormat="1" applyFont="1" applyAlignment="1" applyProtection="1">
      <alignment vertical="top"/>
      <protection hidden="1"/>
    </xf>
    <xf numFmtId="10" fontId="0" fillId="0" borderId="0" xfId="0" applyNumberFormat="1" applyBorder="1" applyAlignment="1" applyProtection="1">
      <alignment horizontal="right" wrapText="1"/>
      <protection hidden="1"/>
    </xf>
    <xf numFmtId="1" fontId="0" fillId="2" borderId="2" xfId="0" applyNumberFormat="1" applyFill="1" applyBorder="1" applyAlignment="1" applyProtection="1">
      <alignment horizontal="right" wrapText="1"/>
      <protection locked="0" hidden="1"/>
    </xf>
    <xf numFmtId="1" fontId="0" fillId="2" borderId="3" xfId="0" applyNumberFormat="1" applyFill="1" applyBorder="1" applyAlignment="1" applyProtection="1">
      <alignment horizontal="right" wrapText="1"/>
      <protection locked="0" hidden="1"/>
    </xf>
    <xf numFmtId="0" fontId="0" fillId="0" borderId="4" xfId="0" applyBorder="1" applyProtection="1">
      <protection hidden="1"/>
    </xf>
    <xf numFmtId="0" fontId="0" fillId="2" borderId="2" xfId="0" applyFill="1" applyBorder="1" applyProtection="1">
      <protection locked="0" hidden="1"/>
    </xf>
    <xf numFmtId="2" fontId="0" fillId="0" borderId="0" xfId="0" applyNumberFormat="1" applyProtection="1">
      <protection hidden="1"/>
    </xf>
    <xf numFmtId="0" fontId="0" fillId="2" borderId="5" xfId="0" applyFill="1" applyBorder="1" applyProtection="1">
      <protection locked="0" hidden="1"/>
    </xf>
    <xf numFmtId="1" fontId="0" fillId="2" borderId="3" xfId="0" applyNumberFormat="1" applyFill="1" applyBorder="1" applyAlignment="1" applyProtection="1">
      <alignment horizontal="right"/>
      <protection locked="0" hidden="1"/>
    </xf>
    <xf numFmtId="1" fontId="0" fillId="0" borderId="0" xfId="0" applyNumberFormat="1" applyAlignment="1" applyProtection="1">
      <alignment horizontal="right"/>
      <protection hidden="1"/>
    </xf>
    <xf numFmtId="10" fontId="0" fillId="0" borderId="0" xfId="0" applyNumberFormat="1" applyAlignment="1" applyProtection="1">
      <alignment horizontal="right"/>
      <protection hidden="1"/>
    </xf>
    <xf numFmtId="0" fontId="0" fillId="2" borderId="3" xfId="0" applyFill="1" applyBorder="1" applyProtection="1">
      <protection locked="0" hidden="1"/>
    </xf>
    <xf numFmtId="168" fontId="0" fillId="0" borderId="0" xfId="0" applyNumberFormat="1" applyAlignment="1" applyProtection="1">
      <protection hidden="1"/>
    </xf>
    <xf numFmtId="0" fontId="0" fillId="0" borderId="0" xfId="0" applyFill="1" applyBorder="1" applyProtection="1">
      <protection locked="0" hidden="1"/>
    </xf>
    <xf numFmtId="0" fontId="0" fillId="0" borderId="0" xfId="0" applyFill="1" applyBorder="1" applyProtection="1">
      <protection hidden="1"/>
    </xf>
    <xf numFmtId="0" fontId="0" fillId="0" borderId="0" xfId="0" applyBorder="1" applyProtection="1">
      <protection hidden="1"/>
    </xf>
    <xf numFmtId="0" fontId="5" fillId="0" borderId="0" xfId="0" applyFont="1" applyBorder="1" applyAlignment="1" applyProtection="1">
      <alignment horizontal="center" wrapText="1"/>
      <protection hidden="1"/>
    </xf>
    <xf numFmtId="0" fontId="4" fillId="0" borderId="0" xfId="0" applyFont="1" applyBorder="1" applyAlignment="1" applyProtection="1">
      <alignment horizontal="center"/>
      <protection hidden="1"/>
    </xf>
    <xf numFmtId="169" fontId="0" fillId="0" borderId="0" xfId="0" applyNumberFormat="1" applyAlignment="1" applyProtection="1">
      <alignment horizontal="right"/>
      <protection hidden="1"/>
    </xf>
    <xf numFmtId="1" fontId="0" fillId="2" borderId="2" xfId="0" applyNumberFormat="1" applyFill="1" applyBorder="1" applyAlignment="1" applyProtection="1">
      <alignment horizontal="right"/>
      <protection locked="0" hidden="1"/>
    </xf>
    <xf numFmtId="165" fontId="0" fillId="0" borderId="0" xfId="0" applyNumberFormat="1" applyAlignment="1" applyProtection="1">
      <alignment horizontal="center"/>
      <protection hidden="1"/>
    </xf>
    <xf numFmtId="1" fontId="0" fillId="2" borderId="5" xfId="0" applyNumberFormat="1" applyFill="1" applyBorder="1" applyAlignment="1" applyProtection="1">
      <alignment horizontal="right"/>
      <protection locked="0" hidden="1"/>
    </xf>
    <xf numFmtId="0" fontId="0" fillId="2" borderId="2" xfId="0" applyFill="1" applyBorder="1" applyAlignment="1" applyProtection="1">
      <alignment horizontal="right" wrapText="1"/>
      <protection locked="0" hidden="1"/>
    </xf>
    <xf numFmtId="0" fontId="0" fillId="2" borderId="5" xfId="0" applyFill="1" applyBorder="1" applyAlignment="1" applyProtection="1">
      <alignment horizontal="right" wrapText="1"/>
      <protection locked="0" hidden="1"/>
    </xf>
    <xf numFmtId="0" fontId="0" fillId="2" borderId="5" xfId="0" applyFill="1" applyBorder="1" applyAlignment="1" applyProtection="1">
      <alignment horizontal="right"/>
      <protection locked="0" hidden="1"/>
    </xf>
    <xf numFmtId="0" fontId="0" fillId="0" borderId="0" xfId="0" applyNumberFormat="1" applyProtection="1">
      <protection hidden="1"/>
    </xf>
    <xf numFmtId="0" fontId="2" fillId="0" borderId="0" xfId="0" applyFont="1" applyAlignment="1" applyProtection="1">
      <alignment wrapText="1"/>
      <protection hidden="1"/>
    </xf>
    <xf numFmtId="49" fontId="4" fillId="0" borderId="0" xfId="0" applyNumberFormat="1" applyFont="1" applyAlignment="1" applyProtection="1">
      <alignment vertical="top" wrapText="1"/>
      <protection hidden="1"/>
    </xf>
    <xf numFmtId="0" fontId="0" fillId="2" borderId="3" xfId="0" applyFill="1" applyBorder="1" applyAlignment="1" applyProtection="1">
      <alignment horizontal="right"/>
      <protection locked="0" hidden="1"/>
    </xf>
    <xf numFmtId="0" fontId="0" fillId="0" borderId="0" xfId="0" applyBorder="1" applyAlignment="1" applyProtection="1">
      <alignment horizontal="center"/>
      <protection hidden="1"/>
    </xf>
    <xf numFmtId="3" fontId="13" fillId="0" borderId="0" xfId="0" applyNumberFormat="1" applyFont="1" applyBorder="1" applyAlignment="1" applyProtection="1">
      <alignment horizontal="center"/>
      <protection hidden="1"/>
    </xf>
    <xf numFmtId="0" fontId="0" fillId="0" borderId="6" xfId="0" applyBorder="1" applyProtection="1">
      <protection hidden="1"/>
    </xf>
    <xf numFmtId="0" fontId="0" fillId="0" borderId="7" xfId="0" applyBorder="1" applyProtection="1">
      <protection hidden="1"/>
    </xf>
    <xf numFmtId="0" fontId="5" fillId="0" borderId="0" xfId="0" applyFont="1" applyProtection="1">
      <protection hidden="1"/>
    </xf>
    <xf numFmtId="0" fontId="4" fillId="0" borderId="0" xfId="0" applyFont="1" applyAlignment="1" applyProtection="1">
      <alignment horizontal="left"/>
      <protection hidden="1"/>
    </xf>
    <xf numFmtId="0" fontId="0" fillId="0" borderId="8" xfId="0" applyBorder="1" applyProtection="1">
      <protection hidden="1"/>
    </xf>
    <xf numFmtId="0" fontId="4" fillId="0" borderId="8" xfId="0" applyFont="1" applyBorder="1" applyProtection="1">
      <protection hidden="1"/>
    </xf>
    <xf numFmtId="0" fontId="5" fillId="0" borderId="8" xfId="0" applyFont="1" applyBorder="1" applyProtection="1">
      <protection hidden="1"/>
    </xf>
    <xf numFmtId="0" fontId="8" fillId="0" borderId="9" xfId="0" applyFont="1" applyBorder="1" applyProtection="1">
      <protection hidden="1"/>
    </xf>
    <xf numFmtId="0" fontId="11" fillId="0" borderId="0" xfId="0" applyFont="1" applyProtection="1">
      <protection hidden="1"/>
    </xf>
    <xf numFmtId="0" fontId="8" fillId="0" borderId="0" xfId="0" applyFont="1" applyProtection="1">
      <protection hidden="1"/>
    </xf>
    <xf numFmtId="0" fontId="12" fillId="0" borderId="0" xfId="0" applyFont="1" applyProtection="1">
      <protection hidden="1"/>
    </xf>
    <xf numFmtId="0" fontId="0" fillId="0" borderId="10" xfId="0" applyBorder="1" applyProtection="1">
      <protection hidden="1"/>
    </xf>
    <xf numFmtId="0" fontId="12" fillId="0" borderId="11" xfId="0" applyFont="1" applyBorder="1" applyProtection="1">
      <protection hidden="1"/>
    </xf>
    <xf numFmtId="0" fontId="12" fillId="0" borderId="11" xfId="0" applyFont="1" applyBorder="1" applyAlignment="1" applyProtection="1">
      <alignment horizontal="center"/>
      <protection hidden="1"/>
    </xf>
    <xf numFmtId="0" fontId="12" fillId="0" borderId="12"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2" fillId="0" borderId="13" xfId="0" applyFont="1" applyBorder="1" applyAlignment="1" applyProtection="1">
      <alignment horizontal="center"/>
      <protection hidden="1"/>
    </xf>
    <xf numFmtId="3" fontId="4" fillId="0" borderId="0" xfId="0" applyNumberFormat="1" applyFont="1" applyProtection="1">
      <protection hidden="1"/>
    </xf>
    <xf numFmtId="3" fontId="13" fillId="0" borderId="4" xfId="0" applyNumberFormat="1" applyFont="1" applyBorder="1" applyAlignment="1" applyProtection="1">
      <alignment horizontal="center"/>
      <protection hidden="1"/>
    </xf>
    <xf numFmtId="3" fontId="13" fillId="0" borderId="14" xfId="0" applyNumberFormat="1" applyFont="1" applyBorder="1" applyAlignment="1" applyProtection="1">
      <alignment horizontal="center"/>
      <protection hidden="1"/>
    </xf>
    <xf numFmtId="3" fontId="11" fillId="0" borderId="0" xfId="0" applyNumberFormat="1" applyFont="1" applyProtection="1">
      <protection hidden="1"/>
    </xf>
    <xf numFmtId="0" fontId="0" fillId="0" borderId="11" xfId="0" applyBorder="1" applyProtection="1">
      <protection hidden="1"/>
    </xf>
    <xf numFmtId="0" fontId="0" fillId="0" borderId="15" xfId="0" applyBorder="1" applyProtection="1">
      <protection hidden="1"/>
    </xf>
    <xf numFmtId="0" fontId="12" fillId="0" borderId="0" xfId="0" applyFont="1" applyBorder="1" applyAlignment="1" applyProtection="1">
      <alignment horizontal="center" wrapText="1"/>
      <protection hidden="1"/>
    </xf>
    <xf numFmtId="0" fontId="0" fillId="0" borderId="13" xfId="0" applyBorder="1" applyAlignment="1" applyProtection="1">
      <alignment horizontal="center"/>
      <protection hidden="1"/>
    </xf>
    <xf numFmtId="3" fontId="4" fillId="0" borderId="0" xfId="0" applyNumberFormat="1" applyFont="1" applyBorder="1" applyAlignment="1" applyProtection="1">
      <alignment horizontal="center"/>
      <protection hidden="1"/>
    </xf>
    <xf numFmtId="3" fontId="4" fillId="0" borderId="13" xfId="0" applyNumberFormat="1" applyFont="1" applyBorder="1" applyAlignment="1" applyProtection="1">
      <alignment horizontal="center"/>
      <protection hidden="1"/>
    </xf>
    <xf numFmtId="3" fontId="4" fillId="0" borderId="4" xfId="0" applyNumberFormat="1" applyFont="1" applyBorder="1" applyAlignment="1" applyProtection="1">
      <alignment horizontal="center"/>
      <protection hidden="1"/>
    </xf>
    <xf numFmtId="3" fontId="4" fillId="0" borderId="14" xfId="0" applyNumberFormat="1" applyFont="1" applyBorder="1" applyAlignment="1" applyProtection="1">
      <alignment horizontal="center"/>
      <protection hidden="1"/>
    </xf>
    <xf numFmtId="0" fontId="11" fillId="0" borderId="0" xfId="0" applyFont="1" applyBorder="1" applyAlignment="1" applyProtection="1">
      <protection hidden="1"/>
    </xf>
    <xf numFmtId="3" fontId="4" fillId="0" borderId="15" xfId="0" applyNumberFormat="1" applyFont="1" applyBorder="1" applyProtection="1">
      <protection hidden="1"/>
    </xf>
    <xf numFmtId="3" fontId="4" fillId="0" borderId="0" xfId="0" applyNumberFormat="1" applyFont="1" applyBorder="1" applyProtection="1">
      <protection hidden="1"/>
    </xf>
    <xf numFmtId="3" fontId="4" fillId="0" borderId="13" xfId="0" applyNumberFormat="1" applyFont="1"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3" fontId="13" fillId="0" borderId="0" xfId="0" applyNumberFormat="1" applyFont="1" applyAlignment="1" applyProtection="1">
      <alignment horizontal="center"/>
      <protection hidden="1"/>
    </xf>
    <xf numFmtId="169" fontId="14" fillId="0" borderId="0" xfId="0" applyNumberFormat="1" applyFont="1" applyBorder="1" applyAlignment="1" applyProtection="1">
      <alignment horizontal="center"/>
      <protection hidden="1"/>
    </xf>
    <xf numFmtId="0" fontId="0" fillId="0" borderId="0" xfId="0" applyAlignment="1" applyProtection="1">
      <alignment vertical="center"/>
      <protection hidden="1"/>
    </xf>
    <xf numFmtId="3" fontId="0" fillId="0" borderId="0" xfId="0" applyNumberFormat="1" applyProtection="1">
      <protection hidden="1"/>
    </xf>
    <xf numFmtId="0" fontId="16" fillId="0" borderId="0" xfId="0" applyFont="1" applyProtection="1">
      <protection hidden="1"/>
    </xf>
    <xf numFmtId="0" fontId="16" fillId="0" borderId="0" xfId="0" applyFont="1"/>
    <xf numFmtId="3" fontId="2" fillId="0" borderId="0" xfId="0" applyNumberFormat="1" applyFont="1" applyProtection="1">
      <protection hidden="1"/>
    </xf>
    <xf numFmtId="0" fontId="0" fillId="0" borderId="0" xfId="0" applyAlignment="1" applyProtection="1">
      <alignment vertical="center" wrapText="1"/>
      <protection hidden="1"/>
    </xf>
    <xf numFmtId="0" fontId="4" fillId="0" borderId="0" xfId="0" applyFont="1" applyFill="1" applyProtection="1">
      <protection hidden="1"/>
    </xf>
    <xf numFmtId="0" fontId="0" fillId="0" borderId="0" xfId="0" applyFill="1" applyProtection="1">
      <protection hidden="1"/>
    </xf>
    <xf numFmtId="0" fontId="17" fillId="0" borderId="0" xfId="0" applyFont="1" applyProtection="1">
      <protection hidden="1"/>
    </xf>
    <xf numFmtId="0" fontId="18" fillId="0" borderId="0" xfId="0" applyFont="1" applyFill="1" applyAlignment="1" applyProtection="1">
      <alignment vertical="center" wrapText="1"/>
      <protection hidden="1"/>
    </xf>
    <xf numFmtId="0" fontId="0" fillId="0" borderId="0" xfId="0" applyFill="1" applyAlignment="1" applyProtection="1">
      <alignment vertical="center"/>
      <protection hidden="1"/>
    </xf>
    <xf numFmtId="0" fontId="4" fillId="0" borderId="0" xfId="0" applyFont="1" applyAlignment="1" applyProtection="1">
      <alignment vertical="center" wrapText="1"/>
      <protection hidden="1"/>
    </xf>
    <xf numFmtId="0" fontId="0" fillId="0" borderId="19" xfId="0" applyBorder="1" applyProtection="1">
      <protection locked="0" hidden="1"/>
    </xf>
    <xf numFmtId="0" fontId="23" fillId="0" borderId="0" xfId="0" applyFont="1" applyProtection="1">
      <protection hidden="1"/>
    </xf>
    <xf numFmtId="0" fontId="0" fillId="0" borderId="0" xfId="0" applyFill="1" applyAlignment="1" applyProtection="1">
      <protection hidden="1"/>
    </xf>
    <xf numFmtId="0" fontId="8" fillId="0" borderId="20" xfId="0" applyFont="1" applyBorder="1" applyAlignment="1" applyProtection="1">
      <alignment horizontal="left" vertical="center" wrapText="1" indent="1"/>
      <protection hidden="1"/>
    </xf>
    <xf numFmtId="0" fontId="8" fillId="0" borderId="0" xfId="0" applyFont="1" applyAlignment="1">
      <alignment horizontal="left" indent="1"/>
    </xf>
    <xf numFmtId="0" fontId="0" fillId="0" borderId="0" xfId="0" applyAlignment="1" applyProtection="1">
      <alignment vertical="top" wrapText="1"/>
      <protection hidden="1"/>
    </xf>
    <xf numFmtId="0" fontId="2" fillId="3" borderId="72" xfId="0" applyFont="1" applyFill="1" applyBorder="1" applyAlignment="1" applyProtection="1">
      <alignment horizontal="center" vertical="center"/>
      <protection hidden="1"/>
    </xf>
    <xf numFmtId="0" fontId="22" fillId="0" borderId="0" xfId="0" applyFont="1" applyProtection="1">
      <protection hidden="1"/>
    </xf>
    <xf numFmtId="0" fontId="5" fillId="0" borderId="4" xfId="0" applyFont="1" applyBorder="1" applyAlignment="1" applyProtection="1">
      <alignment horizontal="center" wrapText="1"/>
      <protection hidden="1"/>
    </xf>
    <xf numFmtId="0" fontId="2" fillId="0" borderId="0" xfId="0" applyFont="1" applyAlignment="1" applyProtection="1">
      <alignment vertical="center" wrapText="1"/>
      <protection hidden="1"/>
    </xf>
    <xf numFmtId="2" fontId="1" fillId="0" borderId="0" xfId="0" applyNumberFormat="1" applyFont="1" applyAlignment="1" applyProtection="1">
      <alignment horizontal="center" wrapText="1"/>
      <protection hidden="1"/>
    </xf>
    <xf numFmtId="0" fontId="1" fillId="0" borderId="0" xfId="0" applyFont="1" applyAlignment="1" applyProtection="1">
      <alignment horizontal="center" wrapText="1"/>
      <protection hidden="1"/>
    </xf>
    <xf numFmtId="164" fontId="4" fillId="0" borderId="0" xfId="0" applyNumberFormat="1" applyFont="1" applyBorder="1" applyAlignment="1" applyProtection="1">
      <protection hidden="1"/>
    </xf>
    <xf numFmtId="0" fontId="9" fillId="4" borderId="22" xfId="0" applyFont="1" applyFill="1" applyBorder="1" applyAlignment="1" applyProtection="1">
      <alignment horizontal="center" vertical="center"/>
      <protection hidden="1"/>
    </xf>
    <xf numFmtId="2" fontId="0" fillId="0" borderId="19" xfId="0" applyNumberFormat="1" applyBorder="1" applyProtection="1">
      <protection hidden="1"/>
    </xf>
    <xf numFmtId="2" fontId="0" fillId="0" borderId="19" xfId="0" applyNumberFormat="1" applyBorder="1" applyAlignment="1" applyProtection="1">
      <alignment horizontal="right"/>
      <protection hidden="1"/>
    </xf>
    <xf numFmtId="0" fontId="0" fillId="0" borderId="0" xfId="0" applyAlignment="1"/>
    <xf numFmtId="0" fontId="5" fillId="0" borderId="0" xfId="0" applyFont="1" applyAlignment="1" applyProtection="1">
      <alignment horizontal="right"/>
      <protection hidden="1"/>
    </xf>
    <xf numFmtId="0" fontId="0" fillId="0" borderId="73" xfId="0" applyBorder="1" applyProtection="1">
      <protection hidden="1"/>
    </xf>
    <xf numFmtId="0" fontId="0" fillId="0" borderId="74" xfId="0" applyBorder="1" applyProtection="1">
      <protection hidden="1"/>
    </xf>
    <xf numFmtId="0" fontId="0" fillId="0" borderId="23" xfId="0" applyBorder="1" applyProtection="1">
      <protection hidden="1"/>
    </xf>
    <xf numFmtId="0" fontId="0" fillId="0" borderId="20" xfId="0" applyBorder="1" applyProtection="1">
      <protection hidden="1"/>
    </xf>
    <xf numFmtId="0" fontId="0" fillId="0" borderId="24" xfId="0" applyBorder="1" applyProtection="1">
      <protection hidden="1"/>
    </xf>
    <xf numFmtId="3" fontId="4" fillId="4" borderId="25" xfId="0" applyNumberFormat="1" applyFont="1" applyFill="1" applyBorder="1" applyAlignment="1" applyProtection="1">
      <alignment horizontal="center" vertical="center"/>
      <protection hidden="1"/>
    </xf>
    <xf numFmtId="0" fontId="4" fillId="4" borderId="22" xfId="0" applyFont="1" applyFill="1" applyBorder="1" applyAlignment="1" applyProtection="1">
      <alignment horizontal="center" vertical="center"/>
      <protection hidden="1"/>
    </xf>
    <xf numFmtId="3" fontId="13" fillId="0" borderId="13" xfId="0" applyNumberFormat="1" applyFont="1" applyBorder="1" applyAlignment="1" applyProtection="1">
      <alignment horizontal="center"/>
      <protection hidden="1"/>
    </xf>
    <xf numFmtId="0" fontId="0" fillId="0" borderId="0" xfId="0" applyAlignment="1" applyProtection="1">
      <alignment vertical="top" wrapText="1"/>
      <protection hidden="1"/>
    </xf>
    <xf numFmtId="0" fontId="5" fillId="0" borderId="0" xfId="0" applyFont="1"/>
    <xf numFmtId="0" fontId="24" fillId="0" borderId="0" xfId="0" applyFont="1"/>
    <xf numFmtId="0" fontId="25" fillId="0" borderId="0" xfId="0" applyFont="1" applyFill="1" applyBorder="1"/>
    <xf numFmtId="3" fontId="4" fillId="0" borderId="0" xfId="0" applyNumberFormat="1" applyFont="1" applyFill="1" applyBorder="1" applyAlignment="1" applyProtection="1">
      <alignment vertical="center"/>
      <protection hidden="1"/>
    </xf>
    <xf numFmtId="0" fontId="0" fillId="0" borderId="0" xfId="0" applyFill="1"/>
    <xf numFmtId="0" fontId="17" fillId="0" borderId="0" xfId="0" applyFont="1" applyFill="1" applyProtection="1">
      <protection hidden="1"/>
    </xf>
    <xf numFmtId="0" fontId="5" fillId="0" borderId="0" xfId="0" applyFont="1" applyFill="1" applyProtection="1">
      <protection hidden="1"/>
    </xf>
    <xf numFmtId="0" fontId="5" fillId="0" borderId="0" xfId="0" applyFont="1" applyFill="1"/>
    <xf numFmtId="0" fontId="24" fillId="0" borderId="0" xfId="0" applyFont="1" applyFill="1"/>
    <xf numFmtId="0" fontId="4" fillId="0" borderId="0" xfId="0" applyFont="1" applyAlignment="1" applyProtection="1">
      <protection hidden="1"/>
    </xf>
    <xf numFmtId="0" fontId="4" fillId="0" borderId="45" xfId="0" applyFont="1" applyBorder="1" applyAlignment="1" applyProtection="1">
      <protection hidden="1"/>
    </xf>
    <xf numFmtId="167" fontId="4" fillId="2" borderId="31" xfId="0" applyNumberFormat="1" applyFont="1" applyFill="1" applyBorder="1" applyAlignment="1" applyProtection="1">
      <alignment vertical="top" wrapText="1"/>
      <protection locked="0" hidden="1"/>
    </xf>
    <xf numFmtId="167" fontId="4" fillId="2" borderId="46" xfId="0" applyNumberFormat="1" applyFont="1" applyFill="1" applyBorder="1" applyAlignment="1" applyProtection="1">
      <alignment vertical="top" wrapText="1"/>
      <protection locked="0" hidden="1"/>
    </xf>
    <xf numFmtId="167" fontId="4" fillId="2" borderId="38" xfId="0" applyNumberFormat="1" applyFont="1" applyFill="1" applyBorder="1" applyAlignment="1" applyProtection="1">
      <alignment vertical="top" wrapText="1"/>
      <protection locked="0" hidden="1"/>
    </xf>
    <xf numFmtId="0" fontId="4" fillId="0" borderId="0" xfId="0" applyFont="1" applyAlignment="1" applyProtection="1">
      <alignment vertical="top" wrapText="1"/>
      <protection hidden="1"/>
    </xf>
    <xf numFmtId="0" fontId="5" fillId="2" borderId="47" xfId="0" applyFont="1" applyFill="1" applyBorder="1" applyAlignment="1" applyProtection="1">
      <alignment wrapText="1"/>
      <protection locked="0" hidden="1"/>
    </xf>
    <xf numFmtId="0" fontId="5" fillId="2" borderId="48" xfId="0" applyFont="1" applyFill="1" applyBorder="1" applyAlignment="1" applyProtection="1">
      <alignment wrapText="1"/>
      <protection locked="0" hidden="1"/>
    </xf>
    <xf numFmtId="0" fontId="5" fillId="2" borderId="49" xfId="0" applyFont="1" applyFill="1" applyBorder="1" applyAlignment="1" applyProtection="1">
      <alignment wrapText="1"/>
      <protection locked="0" hidden="1"/>
    </xf>
    <xf numFmtId="0" fontId="4" fillId="0" borderId="50" xfId="0" applyFont="1" applyBorder="1" applyAlignment="1" applyProtection="1">
      <alignment vertical="top" wrapText="1"/>
      <protection hidden="1"/>
    </xf>
    <xf numFmtId="0" fontId="4" fillId="0" borderId="0" xfId="0" applyFont="1" applyAlignment="1" applyProtection="1">
      <alignment wrapText="1"/>
      <protection hidden="1"/>
    </xf>
    <xf numFmtId="0" fontId="0" fillId="0" borderId="0" xfId="0" applyAlignment="1" applyProtection="1">
      <alignment wrapText="1"/>
      <protection hidden="1"/>
    </xf>
    <xf numFmtId="0" fontId="0" fillId="0" borderId="0" xfId="0" applyBorder="1" applyAlignment="1" applyProtection="1">
      <alignment wrapText="1"/>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lignment vertical="center"/>
    </xf>
    <xf numFmtId="3" fontId="4" fillId="4" borderId="25" xfId="0" applyNumberFormat="1" applyFont="1" applyFill="1" applyBorder="1" applyAlignment="1" applyProtection="1">
      <alignment horizontal="center" vertical="center"/>
      <protection hidden="1"/>
    </xf>
    <xf numFmtId="0" fontId="5" fillId="4" borderId="51" xfId="0" applyFont="1" applyFill="1" applyBorder="1" applyAlignment="1" applyProtection="1">
      <alignment vertical="center"/>
      <protection hidden="1"/>
    </xf>
    <xf numFmtId="0" fontId="5" fillId="4" borderId="52" xfId="0" applyFont="1" applyFill="1" applyBorder="1" applyAlignment="1" applyProtection="1">
      <alignment vertical="center"/>
      <protection hidden="1"/>
    </xf>
    <xf numFmtId="0" fontId="4"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50" xfId="0" applyFill="1" applyBorder="1" applyAlignment="1">
      <alignment horizontal="left" vertical="center" wrapText="1"/>
    </xf>
    <xf numFmtId="0" fontId="19" fillId="0" borderId="0" xfId="0" applyFont="1" applyAlignment="1" applyProtection="1">
      <alignment horizontal="center"/>
      <protection hidden="1"/>
    </xf>
    <xf numFmtId="0" fontId="9" fillId="0" borderId="0" xfId="0" applyFont="1" applyAlignment="1" applyProtection="1">
      <alignment horizontal="center"/>
      <protection hidden="1"/>
    </xf>
    <xf numFmtId="0" fontId="3" fillId="5" borderId="78" xfId="0" applyFont="1" applyFill="1" applyBorder="1" applyAlignment="1" applyProtection="1">
      <alignment horizontal="left" vertical="top" wrapText="1"/>
      <protection hidden="1"/>
    </xf>
    <xf numFmtId="0" fontId="3" fillId="5" borderId="79" xfId="0" applyFont="1" applyFill="1" applyBorder="1" applyAlignment="1" applyProtection="1">
      <alignment horizontal="left" vertical="top" wrapText="1"/>
      <protection hidden="1"/>
    </xf>
    <xf numFmtId="0" fontId="3" fillId="5" borderId="80" xfId="0" applyFont="1" applyFill="1" applyBorder="1" applyAlignment="1" applyProtection="1">
      <alignment horizontal="left" vertical="top" wrapText="1"/>
      <protection hidden="1"/>
    </xf>
    <xf numFmtId="0" fontId="3" fillId="5" borderId="81" xfId="0" applyFont="1" applyFill="1" applyBorder="1" applyAlignment="1" applyProtection="1">
      <alignment horizontal="left" vertical="top" wrapText="1"/>
      <protection hidden="1"/>
    </xf>
    <xf numFmtId="0" fontId="3" fillId="5" borderId="0" xfId="0" applyFont="1" applyFill="1" applyBorder="1" applyAlignment="1" applyProtection="1">
      <alignment horizontal="left" vertical="top" wrapText="1"/>
      <protection hidden="1"/>
    </xf>
    <xf numFmtId="0" fontId="3" fillId="5" borderId="82" xfId="0" applyFont="1" applyFill="1" applyBorder="1" applyAlignment="1" applyProtection="1">
      <alignment horizontal="left" vertical="top" wrapText="1"/>
      <protection hidden="1"/>
    </xf>
    <xf numFmtId="0" fontId="0" fillId="5" borderId="81" xfId="0" applyFill="1" applyBorder="1" applyAlignment="1" applyProtection="1">
      <alignment horizontal="left" vertical="top" wrapText="1"/>
      <protection hidden="1"/>
    </xf>
    <xf numFmtId="0" fontId="0" fillId="5" borderId="0" xfId="0" applyFill="1" applyBorder="1" applyAlignment="1" applyProtection="1">
      <alignment horizontal="left" vertical="top" wrapText="1"/>
      <protection hidden="1"/>
    </xf>
    <xf numFmtId="0" fontId="0" fillId="5" borderId="82" xfId="0" applyFill="1" applyBorder="1" applyAlignment="1" applyProtection="1">
      <alignment horizontal="left" vertical="top" wrapText="1"/>
      <protection hidden="1"/>
    </xf>
    <xf numFmtId="0" fontId="0" fillId="5" borderId="83" xfId="0" applyFill="1" applyBorder="1" applyAlignment="1" applyProtection="1">
      <alignment horizontal="left" wrapText="1"/>
      <protection hidden="1"/>
    </xf>
    <xf numFmtId="0" fontId="0" fillId="5" borderId="84" xfId="0" applyFill="1" applyBorder="1" applyAlignment="1" applyProtection="1">
      <alignment horizontal="left" wrapText="1"/>
      <protection hidden="1"/>
    </xf>
    <xf numFmtId="0" fontId="0" fillId="5" borderId="85" xfId="0" applyFill="1" applyBorder="1" applyAlignment="1" applyProtection="1">
      <alignment horizontal="left" wrapText="1"/>
      <protection hidden="1"/>
    </xf>
    <xf numFmtId="0" fontId="0" fillId="2" borderId="39" xfId="0" applyFill="1" applyBorder="1" applyAlignment="1" applyProtection="1">
      <alignment horizontal="left" indent="1"/>
      <protection locked="0" hidden="1"/>
    </xf>
    <xf numFmtId="0" fontId="0" fillId="2" borderId="53" xfId="0" applyFill="1" applyBorder="1" applyAlignment="1" applyProtection="1">
      <alignment horizontal="left" indent="1"/>
      <protection locked="0" hidden="1"/>
    </xf>
    <xf numFmtId="0" fontId="0" fillId="2" borderId="40" xfId="0" applyFill="1" applyBorder="1" applyAlignment="1" applyProtection="1">
      <alignment horizontal="left" indent="1"/>
      <protection locked="0" hidden="1"/>
    </xf>
    <xf numFmtId="0" fontId="0" fillId="2" borderId="42" xfId="0" applyFill="1" applyBorder="1" applyAlignment="1" applyProtection="1">
      <protection locked="0" hidden="1"/>
    </xf>
    <xf numFmtId="0" fontId="0" fillId="2" borderId="44" xfId="0" applyFill="1" applyBorder="1" applyAlignment="1" applyProtection="1">
      <protection locked="0" hidden="1"/>
    </xf>
    <xf numFmtId="0" fontId="0" fillId="2" borderId="54" xfId="0" applyFill="1" applyBorder="1" applyAlignment="1" applyProtection="1">
      <protection locked="0" hidden="1"/>
    </xf>
    <xf numFmtId="0" fontId="4" fillId="2" borderId="39" xfId="0" applyFont="1" applyFill="1" applyBorder="1" applyAlignment="1" applyProtection="1">
      <alignment vertical="top" wrapText="1"/>
      <protection locked="0" hidden="1"/>
    </xf>
    <xf numFmtId="0" fontId="4" fillId="2" borderId="53" xfId="0" applyFont="1" applyFill="1" applyBorder="1" applyAlignment="1" applyProtection="1">
      <alignment vertical="top" wrapText="1"/>
      <protection locked="0" hidden="1"/>
    </xf>
    <xf numFmtId="0" fontId="4" fillId="2" borderId="40" xfId="0" applyFont="1" applyFill="1" applyBorder="1" applyAlignment="1" applyProtection="1">
      <alignment vertical="top" wrapText="1"/>
      <protection locked="0" hidden="1"/>
    </xf>
    <xf numFmtId="0" fontId="0" fillId="0" borderId="0" xfId="0" applyAlignment="1" applyProtection="1">
      <protection hidden="1"/>
    </xf>
    <xf numFmtId="0" fontId="0" fillId="2" borderId="31" xfId="0" applyFill="1" applyBorder="1" applyAlignment="1" applyProtection="1">
      <protection locked="0" hidden="1"/>
    </xf>
    <xf numFmtId="0" fontId="0" fillId="2" borderId="46" xfId="0" applyFill="1" applyBorder="1" applyAlignment="1" applyProtection="1">
      <protection locked="0" hidden="1"/>
    </xf>
    <xf numFmtId="0" fontId="0" fillId="2" borderId="38" xfId="0" applyFill="1" applyBorder="1" applyAlignment="1" applyProtection="1">
      <protection locked="0" hidden="1"/>
    </xf>
    <xf numFmtId="0" fontId="0" fillId="2" borderId="47" xfId="0" applyFill="1" applyBorder="1" applyAlignment="1" applyProtection="1">
      <protection locked="0" hidden="1"/>
    </xf>
    <xf numFmtId="0" fontId="0" fillId="2" borderId="49" xfId="0" applyFill="1" applyBorder="1" applyAlignment="1" applyProtection="1">
      <protection locked="0" hidden="1"/>
    </xf>
    <xf numFmtId="0" fontId="4" fillId="2" borderId="47" xfId="0" applyFont="1" applyFill="1" applyBorder="1" applyAlignment="1" applyProtection="1">
      <protection locked="0" hidden="1"/>
    </xf>
    <xf numFmtId="0" fontId="4" fillId="2" borderId="48" xfId="0" applyFont="1" applyFill="1" applyBorder="1" applyAlignment="1" applyProtection="1">
      <protection locked="0" hidden="1"/>
    </xf>
    <xf numFmtId="0" fontId="4" fillId="2" borderId="49" xfId="0" applyFont="1" applyFill="1" applyBorder="1" applyAlignment="1" applyProtection="1">
      <protection locked="0" hidden="1"/>
    </xf>
    <xf numFmtId="166" fontId="0" fillId="2" borderId="47" xfId="0" applyNumberFormat="1" applyFill="1" applyBorder="1" applyAlignment="1" applyProtection="1">
      <protection locked="0" hidden="1"/>
    </xf>
    <xf numFmtId="166" fontId="0" fillId="2" borderId="49" xfId="0" applyNumberFormat="1" applyFill="1" applyBorder="1" applyAlignment="1" applyProtection="1">
      <protection locked="0" hidden="1"/>
    </xf>
    <xf numFmtId="0" fontId="0" fillId="2" borderId="31" xfId="0" applyNumberFormat="1" applyFill="1" applyBorder="1" applyAlignment="1" applyProtection="1">
      <alignment horizontal="right" wrapText="1"/>
      <protection locked="0" hidden="1"/>
    </xf>
    <xf numFmtId="0" fontId="0" fillId="2" borderId="38" xfId="0" applyNumberFormat="1" applyFill="1" applyBorder="1" applyAlignment="1" applyProtection="1">
      <alignment horizontal="right" wrapText="1"/>
      <protection locked="0" hidden="1"/>
    </xf>
    <xf numFmtId="0" fontId="5" fillId="0" borderId="0" xfId="0" applyFont="1" applyBorder="1" applyAlignment="1" applyProtection="1">
      <alignment horizontal="center" wrapText="1"/>
      <protection hidden="1"/>
    </xf>
    <xf numFmtId="0" fontId="5" fillId="0" borderId="0" xfId="0" applyFont="1" applyAlignment="1" applyProtection="1">
      <protection hidden="1"/>
    </xf>
    <xf numFmtId="0" fontId="5" fillId="0" borderId="4" xfId="0" applyFont="1" applyBorder="1" applyAlignment="1" applyProtection="1">
      <alignment horizontal="center" wrapText="1"/>
      <protection hidden="1"/>
    </xf>
    <xf numFmtId="0" fontId="0" fillId="2" borderId="39" xfId="0" applyNumberFormat="1" applyFill="1" applyBorder="1" applyAlignment="1" applyProtection="1">
      <alignment horizontal="right" wrapText="1"/>
      <protection locked="0" hidden="1"/>
    </xf>
    <xf numFmtId="0" fontId="0" fillId="2" borderId="40" xfId="0" applyNumberFormat="1" applyFill="1" applyBorder="1" applyAlignment="1" applyProtection="1">
      <alignment horizontal="right" wrapText="1"/>
      <protection locked="0" hidden="1"/>
    </xf>
    <xf numFmtId="10" fontId="0" fillId="0" borderId="33" xfId="0" applyNumberFormat="1" applyBorder="1" applyAlignment="1" applyProtection="1">
      <alignment horizontal="center"/>
      <protection hidden="1"/>
    </xf>
    <xf numFmtId="10" fontId="0" fillId="0" borderId="75" xfId="0" applyNumberFormat="1" applyBorder="1" applyAlignment="1" applyProtection="1">
      <protection hidden="1"/>
    </xf>
    <xf numFmtId="0" fontId="0" fillId="0" borderId="0" xfId="0" applyNumberFormat="1" applyBorder="1" applyAlignment="1" applyProtection="1">
      <alignment horizontal="right" wrapText="1"/>
      <protection hidden="1"/>
    </xf>
    <xf numFmtId="0" fontId="0" fillId="0" borderId="35" xfId="0" applyNumberFormat="1" applyBorder="1" applyAlignment="1" applyProtection="1">
      <alignment horizontal="right" wrapText="1"/>
      <protection hidden="1"/>
    </xf>
    <xf numFmtId="0" fontId="5" fillId="0" borderId="8" xfId="0" applyFont="1" applyBorder="1" applyAlignment="1" applyProtection="1">
      <protection hidden="1"/>
    </xf>
    <xf numFmtId="0" fontId="0" fillId="0" borderId="8" xfId="0" applyBorder="1" applyAlignment="1" applyProtection="1">
      <protection hidden="1"/>
    </xf>
    <xf numFmtId="0" fontId="0" fillId="0" borderId="8" xfId="0" applyNumberFormat="1" applyBorder="1" applyAlignment="1" applyProtection="1">
      <alignment horizontal="right" wrapText="1"/>
      <protection hidden="1"/>
    </xf>
    <xf numFmtId="0" fontId="0" fillId="0" borderId="37" xfId="0" applyNumberFormat="1" applyBorder="1" applyAlignment="1" applyProtection="1">
      <alignment horizontal="right" wrapText="1"/>
      <protection hidden="1"/>
    </xf>
    <xf numFmtId="0" fontId="5" fillId="0" borderId="0" xfId="0" applyFont="1" applyBorder="1" applyAlignment="1" applyProtection="1">
      <protection hidden="1"/>
    </xf>
    <xf numFmtId="0" fontId="0" fillId="0" borderId="0" xfId="0" applyBorder="1" applyAlignment="1" applyProtection="1">
      <protection hidden="1"/>
    </xf>
    <xf numFmtId="0" fontId="0" fillId="0" borderId="0" xfId="0" applyAlignment="1">
      <alignment horizontal="center" wrapText="1"/>
    </xf>
    <xf numFmtId="0" fontId="4" fillId="0" borderId="0" xfId="0" applyFont="1" applyAlignment="1" applyProtection="1">
      <alignment vertical="center" wrapText="1"/>
      <protection hidden="1"/>
    </xf>
    <xf numFmtId="0" fontId="4" fillId="0" borderId="0" xfId="0" applyFont="1" applyBorder="1" applyAlignment="1" applyProtection="1">
      <alignment wrapText="1"/>
      <protection hidden="1"/>
    </xf>
    <xf numFmtId="0" fontId="0" fillId="2" borderId="55" xfId="0" applyNumberFormat="1" applyFill="1" applyBorder="1" applyAlignment="1" applyProtection="1">
      <alignment horizontal="right" wrapText="1"/>
      <protection locked="0" hidden="1"/>
    </xf>
    <xf numFmtId="0" fontId="0" fillId="2" borderId="46" xfId="0" applyNumberFormat="1" applyFill="1" applyBorder="1" applyAlignment="1" applyProtection="1">
      <alignment horizontal="right" wrapText="1"/>
      <protection locked="0" hidden="1"/>
    </xf>
    <xf numFmtId="0" fontId="0" fillId="2" borderId="21" xfId="0" applyNumberFormat="1" applyFill="1" applyBorder="1" applyAlignment="1" applyProtection="1">
      <alignment horizontal="right" wrapText="1"/>
      <protection locked="0" hidden="1"/>
    </xf>
    <xf numFmtId="0" fontId="0" fillId="2" borderId="27" xfId="0" applyNumberFormat="1" applyFill="1" applyBorder="1" applyAlignment="1" applyProtection="1">
      <alignment horizontal="right" wrapText="1"/>
      <protection locked="0" hidden="1"/>
    </xf>
    <xf numFmtId="1" fontId="0" fillId="0" borderId="33" xfId="0" applyNumberFormat="1" applyBorder="1" applyAlignment="1" applyProtection="1">
      <alignment horizontal="center"/>
      <protection hidden="1"/>
    </xf>
    <xf numFmtId="1" fontId="0" fillId="0" borderId="75" xfId="0" applyNumberFormat="1" applyBorder="1" applyAlignment="1" applyProtection="1">
      <protection hidden="1"/>
    </xf>
    <xf numFmtId="0" fontId="0" fillId="2" borderId="42" xfId="0" applyNumberFormat="1" applyFill="1" applyBorder="1" applyAlignment="1" applyProtection="1">
      <alignment horizontal="right" wrapText="1"/>
      <protection locked="0" hidden="1"/>
    </xf>
    <xf numFmtId="0" fontId="0" fillId="2" borderId="43" xfId="0" applyNumberFormat="1" applyFill="1" applyBorder="1" applyAlignment="1" applyProtection="1">
      <alignment horizontal="right" wrapText="1"/>
      <protection locked="0" hidden="1"/>
    </xf>
    <xf numFmtId="0" fontId="0" fillId="2" borderId="44" xfId="0" applyNumberFormat="1" applyFill="1" applyBorder="1" applyAlignment="1" applyProtection="1">
      <alignment horizontal="right" wrapText="1"/>
      <protection locked="0" hidden="1"/>
    </xf>
    <xf numFmtId="0" fontId="5" fillId="0" borderId="58" xfId="0" applyFont="1" applyBorder="1" applyAlignment="1" applyProtection="1">
      <alignment horizontal="center" wrapText="1"/>
      <protection hidden="1"/>
    </xf>
    <xf numFmtId="0" fontId="5" fillId="0" borderId="57" xfId="0" applyFont="1" applyBorder="1" applyAlignment="1" applyProtection="1">
      <alignment horizontal="center" wrapText="1"/>
      <protection hidden="1"/>
    </xf>
    <xf numFmtId="1" fontId="0" fillId="0" borderId="76" xfId="0" applyNumberFormat="1" applyBorder="1" applyAlignment="1" applyProtection="1">
      <alignment horizontal="center"/>
      <protection hidden="1"/>
    </xf>
    <xf numFmtId="1" fontId="0" fillId="0" borderId="77" xfId="0" applyNumberFormat="1" applyBorder="1" applyAlignment="1" applyProtection="1">
      <protection hidden="1"/>
    </xf>
    <xf numFmtId="0" fontId="0" fillId="2" borderId="34" xfId="0" applyNumberFormat="1" applyFill="1" applyBorder="1" applyAlignment="1" applyProtection="1">
      <alignment horizontal="right" wrapText="1"/>
      <protection locked="0" hidden="1"/>
    </xf>
    <xf numFmtId="0" fontId="0" fillId="2" borderId="29" xfId="0" applyNumberFormat="1" applyFill="1" applyBorder="1" applyAlignment="1" applyProtection="1">
      <alignment horizontal="right" wrapText="1"/>
      <protection locked="0" hidden="1"/>
    </xf>
    <xf numFmtId="0" fontId="0" fillId="2" borderId="30" xfId="0" applyNumberFormat="1" applyFill="1" applyBorder="1" applyAlignment="1" applyProtection="1">
      <alignment horizontal="right" wrapText="1"/>
      <protection locked="0" hidden="1"/>
    </xf>
    <xf numFmtId="0" fontId="5" fillId="0" borderId="45" xfId="0" applyFont="1" applyBorder="1" applyAlignment="1" applyProtection="1">
      <protection hidden="1"/>
    </xf>
    <xf numFmtId="14" fontId="0" fillId="2" borderId="34" xfId="0" applyNumberFormat="1" applyFill="1" applyBorder="1" applyAlignment="1" applyProtection="1">
      <alignment horizontal="center" wrapText="1"/>
      <protection hidden="1"/>
    </xf>
    <xf numFmtId="14" fontId="0" fillId="2" borderId="29" xfId="0" applyNumberFormat="1" applyFill="1" applyBorder="1" applyAlignment="1" applyProtection="1">
      <alignment horizontal="center" wrapText="1"/>
      <protection hidden="1"/>
    </xf>
    <xf numFmtId="0" fontId="0" fillId="2" borderId="32" xfId="0" applyNumberFormat="1" applyFill="1" applyBorder="1" applyAlignment="1" applyProtection="1">
      <alignment horizontal="right" wrapText="1"/>
      <protection locked="0" hidden="1"/>
    </xf>
    <xf numFmtId="0" fontId="5" fillId="0" borderId="23" xfId="0" applyFont="1" applyBorder="1" applyAlignment="1" applyProtection="1">
      <alignment horizontal="center" wrapText="1"/>
      <protection hidden="1"/>
    </xf>
    <xf numFmtId="0" fontId="5" fillId="0" borderId="35" xfId="0" applyFont="1" applyBorder="1" applyAlignment="1" applyProtection="1">
      <alignment horizontal="center"/>
      <protection hidden="1"/>
    </xf>
    <xf numFmtId="0" fontId="5" fillId="0" borderId="36" xfId="0" applyFont="1" applyBorder="1" applyAlignment="1" applyProtection="1">
      <alignment horizontal="center"/>
      <protection hidden="1"/>
    </xf>
    <xf numFmtId="0" fontId="5" fillId="0" borderId="26" xfId="0" applyFont="1" applyBorder="1" applyAlignment="1" applyProtection="1">
      <alignment horizontal="center"/>
      <protection hidden="1"/>
    </xf>
    <xf numFmtId="0" fontId="0" fillId="0" borderId="4" xfId="0" applyBorder="1" applyAlignment="1" applyProtection="1">
      <alignment horizontal="center" wrapText="1"/>
      <protection hidden="1"/>
    </xf>
    <xf numFmtId="0" fontId="0" fillId="0" borderId="26" xfId="0" applyBorder="1" applyAlignment="1" applyProtection="1">
      <alignment horizontal="center" wrapText="1"/>
      <protection hidden="1"/>
    </xf>
    <xf numFmtId="10" fontId="0" fillId="0" borderId="41" xfId="0" applyNumberFormat="1" applyBorder="1" applyAlignment="1" applyProtection="1">
      <protection hidden="1"/>
    </xf>
    <xf numFmtId="0" fontId="5" fillId="0" borderId="35" xfId="0" applyFont="1" applyBorder="1" applyAlignment="1" applyProtection="1">
      <alignment horizontal="center" wrapText="1"/>
      <protection hidden="1"/>
    </xf>
    <xf numFmtId="0" fontId="5" fillId="0" borderId="36" xfId="0" applyFont="1" applyBorder="1" applyAlignment="1" applyProtection="1">
      <alignment horizontal="center" wrapText="1"/>
      <protection hidden="1"/>
    </xf>
    <xf numFmtId="0" fontId="5" fillId="0" borderId="26" xfId="0" applyFont="1" applyBorder="1" applyAlignment="1" applyProtection="1">
      <alignment horizontal="center" wrapText="1"/>
      <protection hidden="1"/>
    </xf>
    <xf numFmtId="0" fontId="0" fillId="2" borderId="28" xfId="0" applyNumberFormat="1" applyFill="1" applyBorder="1" applyAlignment="1" applyProtection="1">
      <alignment horizontal="right" wrapText="1"/>
      <protection locked="0" hidden="1"/>
    </xf>
    <xf numFmtId="0" fontId="5" fillId="0" borderId="56" xfId="0" applyFont="1" applyBorder="1" applyAlignment="1" applyProtection="1">
      <alignment horizontal="center" wrapText="1"/>
      <protection hidden="1"/>
    </xf>
    <xf numFmtId="0" fontId="5" fillId="0" borderId="59" xfId="0" applyFont="1" applyBorder="1" applyAlignment="1" applyProtection="1">
      <alignment horizontal="center" wrapText="1"/>
      <protection hidden="1"/>
    </xf>
    <xf numFmtId="0" fontId="5" fillId="0" borderId="60" xfId="0" applyFont="1" applyBorder="1" applyAlignment="1" applyProtection="1">
      <alignment horizontal="center" wrapText="1"/>
      <protection hidden="1"/>
    </xf>
    <xf numFmtId="0" fontId="2" fillId="0" borderId="0" xfId="0" applyFont="1" applyAlignment="1" applyProtection="1">
      <alignment wrapText="1"/>
      <protection hidden="1"/>
    </xf>
    <xf numFmtId="49" fontId="8" fillId="0" borderId="0" xfId="0" applyNumberFormat="1" applyFont="1" applyAlignment="1" applyProtection="1">
      <alignment wrapText="1"/>
      <protection hidden="1"/>
    </xf>
    <xf numFmtId="49" fontId="0" fillId="0" borderId="0" xfId="0" applyNumberFormat="1" applyAlignment="1" applyProtection="1">
      <alignment wrapText="1"/>
      <protection hidden="1"/>
    </xf>
    <xf numFmtId="0" fontId="5" fillId="0" borderId="0" xfId="0" applyFont="1" applyAlignment="1" applyProtection="1">
      <alignment horizontal="center" wrapText="1"/>
      <protection hidden="1"/>
    </xf>
    <xf numFmtId="49" fontId="4" fillId="0" borderId="0" xfId="0" applyNumberFormat="1" applyFont="1" applyAlignment="1" applyProtection="1">
      <alignment vertical="top" wrapText="1"/>
      <protection hidden="1"/>
    </xf>
    <xf numFmtId="0" fontId="0" fillId="0" borderId="0" xfId="0" applyAlignment="1" applyProtection="1">
      <alignment vertical="top" wrapText="1"/>
      <protection hidden="1"/>
    </xf>
    <xf numFmtId="2" fontId="10" fillId="4" borderId="86" xfId="0" applyNumberFormat="1" applyFont="1" applyFill="1" applyBorder="1" applyAlignment="1" applyProtection="1">
      <alignment horizontal="right" vertical="center"/>
      <protection hidden="1"/>
    </xf>
    <xf numFmtId="2" fontId="10" fillId="4" borderId="87" xfId="0" applyNumberFormat="1" applyFont="1" applyFill="1" applyBorder="1" applyAlignment="1" applyProtection="1">
      <alignment horizontal="right" vertical="center"/>
      <protection hidden="1"/>
    </xf>
    <xf numFmtId="0" fontId="2" fillId="0" borderId="0" xfId="0" applyFont="1" applyAlignment="1" applyProtection="1">
      <alignment vertical="center" wrapText="1"/>
      <protection hidden="1"/>
    </xf>
    <xf numFmtId="0" fontId="5" fillId="0" borderId="0" xfId="0" applyFont="1" applyBorder="1" applyAlignment="1" applyProtection="1">
      <alignment wrapText="1"/>
      <protection hidden="1"/>
    </xf>
    <xf numFmtId="0" fontId="5" fillId="0" borderId="4" xfId="0" applyFont="1" applyBorder="1" applyAlignment="1" applyProtection="1">
      <alignment wrapText="1"/>
      <protection hidden="1"/>
    </xf>
    <xf numFmtId="2" fontId="0" fillId="0" borderId="24" xfId="0" applyNumberFormat="1" applyBorder="1" applyAlignment="1" applyProtection="1">
      <protection hidden="1"/>
    </xf>
    <xf numFmtId="0" fontId="0" fillId="0" borderId="0" xfId="0" applyBorder="1" applyAlignment="1"/>
    <xf numFmtId="4" fontId="0" fillId="0" borderId="24" xfId="0" applyNumberFormat="1" applyBorder="1" applyAlignment="1" applyProtection="1">
      <protection hidden="1"/>
    </xf>
    <xf numFmtId="0" fontId="5" fillId="0" borderId="0" xfId="0" applyFont="1" applyAlignment="1">
      <alignment horizontal="center" wrapText="1"/>
    </xf>
    <xf numFmtId="0" fontId="5" fillId="0" borderId="61" xfId="0" applyFont="1" applyBorder="1" applyAlignment="1" applyProtection="1">
      <alignment horizontal="center" wrapText="1"/>
      <protection hidden="1"/>
    </xf>
    <xf numFmtId="0" fontId="5" fillId="0" borderId="0" xfId="0" applyFont="1" applyAlignment="1" applyProtection="1">
      <alignment wrapText="1"/>
      <protection hidden="1"/>
    </xf>
    <xf numFmtId="0" fontId="6" fillId="0" borderId="0" xfId="0" applyFont="1" applyAlignment="1" applyProtection="1">
      <protection hidden="1"/>
    </xf>
    <xf numFmtId="4" fontId="10" fillId="4" borderId="86" xfId="0" applyNumberFormat="1" applyFont="1" applyFill="1" applyBorder="1" applyAlignment="1" applyProtection="1">
      <alignment horizontal="center"/>
      <protection hidden="1"/>
    </xf>
    <xf numFmtId="4" fontId="10" fillId="4" borderId="87" xfId="0" applyNumberFormat="1"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49" fontId="5" fillId="0" borderId="4" xfId="0" applyNumberFormat="1" applyFont="1" applyBorder="1" applyAlignment="1" applyProtection="1">
      <alignment horizontal="center"/>
      <protection hidden="1"/>
    </xf>
    <xf numFmtId="0" fontId="5" fillId="0" borderId="4" xfId="0" applyFont="1" applyBorder="1" applyAlignment="1" applyProtection="1">
      <protection hidden="1"/>
    </xf>
    <xf numFmtId="0" fontId="5" fillId="0" borderId="0" xfId="0" applyFont="1" applyAlignment="1" applyProtection="1">
      <alignment horizontal="left" vertical="center" wrapText="1"/>
      <protection hidden="1"/>
    </xf>
    <xf numFmtId="3" fontId="4" fillId="4" borderId="0" xfId="0" applyNumberFormat="1" applyFont="1" applyFill="1" applyBorder="1" applyAlignment="1" applyProtection="1">
      <alignment horizontal="right" vertical="center"/>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top" wrapText="1"/>
      <protection hidden="1"/>
    </xf>
    <xf numFmtId="2" fontId="9" fillId="6" borderId="0" xfId="0" applyNumberFormat="1" applyFont="1" applyFill="1" applyAlignment="1" applyProtection="1">
      <alignment horizontal="right" vertical="top"/>
      <protection hidden="1"/>
    </xf>
    <xf numFmtId="0" fontId="6" fillId="0" borderId="0" xfId="0" applyFont="1" applyAlignment="1" applyProtection="1">
      <alignment wrapText="1"/>
      <protection hidden="1"/>
    </xf>
    <xf numFmtId="0" fontId="5" fillId="0" borderId="0" xfId="0" applyFont="1" applyAlignment="1" applyProtection="1">
      <alignment vertical="center" wrapText="1"/>
      <protection hidden="1"/>
    </xf>
    <xf numFmtId="0" fontId="0" fillId="0" borderId="0" xfId="0" applyAlignment="1" applyProtection="1">
      <alignment vertical="center" wrapText="1"/>
      <protection hidden="1"/>
    </xf>
    <xf numFmtId="3" fontId="4" fillId="4" borderId="15" xfId="0" applyNumberFormat="1" applyFont="1" applyFill="1" applyBorder="1" applyAlignment="1" applyProtection="1">
      <alignment vertical="center"/>
      <protection hidden="1"/>
    </xf>
    <xf numFmtId="3" fontId="4" fillId="4" borderId="13" xfId="0" applyNumberFormat="1" applyFont="1" applyFill="1" applyBorder="1" applyAlignment="1" applyProtection="1">
      <alignment vertical="center"/>
      <protection hidden="1"/>
    </xf>
    <xf numFmtId="2" fontId="10" fillId="4" borderId="86" xfId="0" applyNumberFormat="1" applyFont="1" applyFill="1" applyBorder="1" applyAlignment="1" applyProtection="1">
      <alignment vertical="center"/>
      <protection hidden="1"/>
    </xf>
    <xf numFmtId="2" fontId="10" fillId="4" borderId="87" xfId="0" applyNumberFormat="1" applyFont="1" applyFill="1" applyBorder="1" applyAlignment="1" applyProtection="1">
      <alignment vertical="center"/>
      <protection hidden="1"/>
    </xf>
    <xf numFmtId="2" fontId="4" fillId="0" borderId="10" xfId="0" applyNumberFormat="1" applyFont="1" applyBorder="1" applyAlignment="1" applyProtection="1">
      <alignment vertical="center" wrapText="1"/>
      <protection hidden="1"/>
    </xf>
    <xf numFmtId="2" fontId="0" fillId="0" borderId="12" xfId="0" applyNumberFormat="1" applyBorder="1" applyAlignment="1" applyProtection="1">
      <alignment vertical="center"/>
      <protection hidden="1"/>
    </xf>
    <xf numFmtId="2" fontId="10" fillId="0" borderId="0" xfId="0" applyNumberFormat="1" applyFont="1" applyAlignment="1" applyProtection="1">
      <alignment horizontal="center" vertical="center"/>
      <protection hidden="1"/>
    </xf>
    <xf numFmtId="2" fontId="4" fillId="0" borderId="62" xfId="0" applyNumberFormat="1" applyFont="1" applyBorder="1" applyAlignment="1" applyProtection="1">
      <alignment vertical="center" wrapText="1"/>
      <protection hidden="1"/>
    </xf>
    <xf numFmtId="0" fontId="0" fillId="0" borderId="63" xfId="0" applyBorder="1" applyAlignment="1" applyProtection="1">
      <alignment vertical="center" wrapText="1"/>
      <protection hidden="1"/>
    </xf>
    <xf numFmtId="0" fontId="0" fillId="0" borderId="63" xfId="0" applyBorder="1" applyProtection="1">
      <protection hidden="1"/>
    </xf>
    <xf numFmtId="0" fontId="6" fillId="0" borderId="0" xfId="0" applyFont="1" applyAlignment="1" applyProtection="1">
      <alignment vertical="center" wrapText="1"/>
      <protection hidden="1"/>
    </xf>
    <xf numFmtId="2" fontId="9" fillId="0" borderId="0" xfId="0" applyNumberFormat="1" applyFont="1" applyAlignment="1" applyProtection="1">
      <alignment horizontal="center" wrapText="1"/>
      <protection hidden="1"/>
    </xf>
    <xf numFmtId="0" fontId="9" fillId="0" borderId="0" xfId="0" applyFont="1" applyAlignment="1" applyProtection="1">
      <alignment horizontal="center" wrapText="1"/>
      <protection hidden="1"/>
    </xf>
    <xf numFmtId="2" fontId="20" fillId="0" borderId="0" xfId="0" applyNumberFormat="1" applyFont="1" applyAlignment="1" applyProtection="1">
      <alignment horizontal="center" wrapText="1"/>
      <protection hidden="1"/>
    </xf>
    <xf numFmtId="0" fontId="20" fillId="0" borderId="0" xfId="0" applyFont="1" applyAlignment="1" applyProtection="1">
      <alignment horizontal="center" wrapText="1"/>
      <protection hidden="1"/>
    </xf>
    <xf numFmtId="0" fontId="20" fillId="0" borderId="0" xfId="0" applyFont="1" applyAlignment="1" applyProtection="1">
      <alignment wrapText="1"/>
      <protection hidden="1"/>
    </xf>
    <xf numFmtId="0" fontId="0" fillId="0" borderId="70" xfId="0" applyBorder="1" applyAlignment="1" applyProtection="1">
      <protection hidden="1"/>
    </xf>
    <xf numFmtId="0" fontId="0" fillId="0" borderId="70" xfId="0" applyBorder="1" applyAlignment="1"/>
    <xf numFmtId="164" fontId="4" fillId="0" borderId="0" xfId="0" applyNumberFormat="1" applyFont="1" applyAlignment="1" applyProtection="1">
      <alignment wrapText="1"/>
      <protection hidden="1"/>
    </xf>
    <xf numFmtId="0" fontId="12" fillId="0" borderId="15" xfId="0" applyFont="1" applyBorder="1" applyAlignment="1" applyProtection="1">
      <protection hidden="1"/>
    </xf>
    <xf numFmtId="0" fontId="12" fillId="0" borderId="71" xfId="0" applyFont="1" applyBorder="1" applyAlignment="1" applyProtection="1">
      <alignment horizontal="center"/>
      <protection hidden="1"/>
    </xf>
    <xf numFmtId="0" fontId="12" fillId="0" borderId="68" xfId="0" applyFont="1" applyBorder="1" applyAlignment="1" applyProtection="1">
      <alignment horizontal="center"/>
      <protection hidden="1"/>
    </xf>
    <xf numFmtId="164" fontId="4" fillId="0" borderId="0" xfId="0" applyNumberFormat="1" applyFont="1" applyBorder="1" applyAlignment="1" applyProtection="1">
      <protection hidden="1"/>
    </xf>
    <xf numFmtId="0" fontId="12" fillId="0" borderId="69" xfId="0" applyFont="1" applyBorder="1" applyAlignment="1" applyProtection="1">
      <protection hidden="1"/>
    </xf>
    <xf numFmtId="0" fontId="0" fillId="0" borderId="4" xfId="0" applyBorder="1" applyAlignment="1" applyProtection="1">
      <protection hidden="1"/>
    </xf>
    <xf numFmtId="0" fontId="12" fillId="0" borderId="64" xfId="0" applyFont="1" applyBorder="1" applyAlignment="1" applyProtection="1">
      <protection hidden="1"/>
    </xf>
    <xf numFmtId="0" fontId="0" fillId="0" borderId="0" xfId="0" applyAlignment="1"/>
    <xf numFmtId="0" fontId="9" fillId="0" borderId="67" xfId="0" applyFont="1" applyBorder="1" applyAlignment="1" applyProtection="1">
      <alignment horizontal="center" vertical="center" wrapText="1"/>
      <protection hidden="1"/>
    </xf>
    <xf numFmtId="0" fontId="12" fillId="0" borderId="11" xfId="0" applyFont="1" applyBorder="1" applyAlignment="1" applyProtection="1">
      <alignment horizontal="center" wrapText="1"/>
      <protection hidden="1"/>
    </xf>
    <xf numFmtId="0" fontId="12" fillId="0" borderId="0" xfId="0" applyFont="1" applyBorder="1" applyAlignment="1" applyProtection="1">
      <alignment horizontal="center" wrapText="1"/>
      <protection hidden="1"/>
    </xf>
    <xf numFmtId="0" fontId="4" fillId="0" borderId="70" xfId="0" applyFont="1" applyBorder="1" applyAlignment="1" applyProtection="1">
      <alignment wrapText="1"/>
      <protection hidden="1"/>
    </xf>
    <xf numFmtId="0" fontId="5" fillId="0" borderId="70" xfId="0" applyFont="1" applyBorder="1" applyAlignment="1">
      <alignment wrapText="1"/>
    </xf>
    <xf numFmtId="0" fontId="5" fillId="0" borderId="70" xfId="0" applyFont="1" applyBorder="1" applyAlignment="1" applyProtection="1">
      <protection hidden="1"/>
    </xf>
    <xf numFmtId="0" fontId="11" fillId="0" borderId="6" xfId="0" applyFont="1" applyBorder="1" applyAlignment="1" applyProtection="1">
      <protection hidden="1"/>
    </xf>
    <xf numFmtId="0" fontId="0" fillId="0" borderId="67" xfId="0" applyBorder="1" applyAlignment="1"/>
    <xf numFmtId="0" fontId="0" fillId="0" borderId="7" xfId="0" applyBorder="1" applyAlignment="1"/>
    <xf numFmtId="0" fontId="12" fillId="0" borderId="65" xfId="0" applyFont="1" applyBorder="1" applyAlignment="1" applyProtection="1">
      <alignment horizontal="center"/>
      <protection hidden="1"/>
    </xf>
    <xf numFmtId="0" fontId="12" fillId="0" borderId="12" xfId="0" applyFont="1" applyBorder="1" applyAlignment="1" applyProtection="1">
      <alignment horizontal="center" wrapText="1"/>
      <protection hidden="1"/>
    </xf>
    <xf numFmtId="0" fontId="12" fillId="0" borderId="13" xfId="0" applyFont="1" applyBorder="1" applyAlignment="1" applyProtection="1">
      <alignment horizontal="center" wrapText="1"/>
      <protection hidden="1"/>
    </xf>
    <xf numFmtId="0" fontId="12" fillId="0" borderId="66" xfId="0" applyFont="1" applyBorder="1" applyAlignment="1" applyProtection="1">
      <alignment horizontal="center"/>
      <protection hidden="1"/>
    </xf>
    <xf numFmtId="0" fontId="12" fillId="0" borderId="15" xfId="0" applyFont="1" applyBorder="1" applyAlignment="1" applyProtection="1">
      <alignment horizontal="center" wrapText="1"/>
      <protection hidden="1"/>
    </xf>
    <xf numFmtId="0" fontId="20" fillId="0" borderId="0" xfId="0" applyFont="1" applyAlignment="1" applyProtection="1">
      <alignment horizontal="center" vertical="center"/>
      <protection hidden="1"/>
    </xf>
    <xf numFmtId="0" fontId="21" fillId="0" borderId="0" xfId="0" applyFont="1" applyAlignment="1">
      <alignment horizontal="center" vertical="center"/>
    </xf>
    <xf numFmtId="0" fontId="8" fillId="0" borderId="0" xfId="0" applyFont="1" applyAlignment="1">
      <alignment wrapText="1"/>
    </xf>
    <xf numFmtId="0" fontId="8" fillId="0" borderId="0" xfId="0" applyFont="1" applyAlignment="1"/>
    <xf numFmtId="0" fontId="5" fillId="0" borderId="0" xfId="0" applyFont="1" applyAlignment="1">
      <alignment vertical="top" wrapText="1"/>
    </xf>
    <xf numFmtId="0" fontId="0" fillId="0" borderId="0" xfId="0" applyAlignment="1">
      <alignment vertical="top" wrapText="1"/>
    </xf>
  </cellXfs>
  <cellStyles count="1">
    <cellStyle name="Normal" xfId="0" builtinId="0"/>
  </cellStyles>
  <dxfs count="7">
    <dxf>
      <fill>
        <patternFill>
          <bgColor indexed="13"/>
        </patternFill>
      </fill>
      <border>
        <left style="dashed">
          <color indexed="10"/>
        </left>
        <right style="dashed">
          <color indexed="10"/>
        </right>
        <top style="dashed">
          <color indexed="10"/>
        </top>
        <bottom style="dashed">
          <color indexed="10"/>
        </bottom>
      </border>
    </dxf>
    <dxf>
      <fill>
        <patternFill>
          <bgColor rgb="FFFFFF00"/>
        </patternFill>
      </fill>
      <border>
        <left style="dotted">
          <color rgb="FFFF0000"/>
        </left>
        <right style="dotted">
          <color rgb="FFFF0000"/>
        </right>
        <top style="dotted">
          <color rgb="FFFF0000"/>
        </top>
        <bottom style="dotted">
          <color rgb="FFFF0000"/>
        </bottom>
      </border>
    </dxf>
    <dxf>
      <fill>
        <patternFill>
          <bgColor indexed="13"/>
        </patternFill>
      </fill>
      <border>
        <left style="dashed">
          <color indexed="10"/>
        </left>
        <right style="dashed">
          <color indexed="10"/>
        </right>
        <top style="dashed">
          <color indexed="10"/>
        </top>
        <bottom style="dashed">
          <color indexed="10"/>
        </bottom>
      </border>
    </dxf>
    <dxf>
      <fill>
        <patternFill>
          <bgColor indexed="13"/>
        </patternFill>
      </fill>
      <border>
        <left style="dashed">
          <color indexed="10"/>
        </left>
        <right style="dashed">
          <color indexed="10"/>
        </right>
        <top style="dashed">
          <color indexed="10"/>
        </top>
        <bottom style="dashed">
          <color indexed="10"/>
        </bottom>
      </border>
    </dxf>
    <dxf>
      <font>
        <condense val="0"/>
        <extend val="0"/>
        <color indexed="8"/>
      </font>
      <fill>
        <patternFill>
          <fgColor indexed="34"/>
          <bgColor indexed="13"/>
        </patternFill>
      </fill>
      <border>
        <left style="dashed">
          <color indexed="10"/>
        </left>
        <right style="dashed">
          <color indexed="10"/>
        </right>
        <top style="dashed">
          <color indexed="10"/>
        </top>
        <bottom style="dashed">
          <color indexed="10"/>
        </bottom>
      </border>
    </dxf>
    <dxf>
      <fill>
        <patternFill>
          <bgColor indexed="13"/>
        </patternFill>
      </fill>
      <border>
        <left style="dashed">
          <color indexed="10"/>
        </left>
        <right style="dashed">
          <color indexed="10"/>
        </right>
        <top style="dashed">
          <color indexed="10"/>
        </top>
        <bottom style="dashed">
          <color indexed="10"/>
        </bottom>
      </border>
    </dxf>
    <dxf>
      <fill>
        <patternFill>
          <fgColor indexed="13"/>
          <bgColor indexed="13"/>
        </patternFill>
      </fill>
      <border>
        <left style="dashed">
          <color indexed="10"/>
        </left>
        <right style="dashed">
          <color indexed="10"/>
        </right>
        <top style="dashed">
          <color indexed="10"/>
        </top>
        <bottom style="dashed">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47625</xdr:rowOff>
    </xdr:from>
    <xdr:to>
      <xdr:col>10</xdr:col>
      <xdr:colOff>180975</xdr:colOff>
      <xdr:row>5</xdr:row>
      <xdr:rowOff>104775</xdr:rowOff>
    </xdr:to>
    <xdr:pic>
      <xdr:nvPicPr>
        <xdr:cNvPr id="10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47625"/>
          <a:ext cx="51244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84"/>
  <sheetViews>
    <sheetView tabSelected="1" zoomScale="96" zoomScaleNormal="96" zoomScaleSheetLayoutView="100" workbookViewId="0">
      <selection activeCell="O53" sqref="O53"/>
    </sheetView>
  </sheetViews>
  <sheetFormatPr defaultRowHeight="12.75" x14ac:dyDescent="0.2"/>
  <cols>
    <col min="1" max="1" width="4.28515625" customWidth="1"/>
    <col min="2" max="2" width="3.7109375" customWidth="1"/>
    <col min="3" max="3" width="8.42578125" customWidth="1"/>
    <col min="5" max="5" width="18" customWidth="1"/>
    <col min="6" max="6" width="7.28515625" customWidth="1"/>
    <col min="8" max="8" width="4.7109375" customWidth="1"/>
    <col min="9" max="9" width="9.5703125" customWidth="1"/>
    <col min="10" max="10" width="7" customWidth="1"/>
    <col min="11" max="11" width="15.140625" customWidth="1"/>
    <col min="12" max="12" width="0.140625" customWidth="1"/>
    <col min="13" max="13" width="12.28515625" customWidth="1"/>
    <col min="14" max="14" width="7.5703125" customWidth="1"/>
    <col min="15" max="15" width="17.85546875" customWidth="1"/>
    <col min="19" max="20" width="5.140625" customWidth="1"/>
    <col min="21" max="21" width="4.28515625" customWidth="1"/>
    <col min="22" max="22" width="9.28515625" customWidth="1"/>
  </cols>
  <sheetData>
    <row r="1" spans="1:15" x14ac:dyDescent="0.2">
      <c r="A1" s="5"/>
      <c r="B1" s="5"/>
      <c r="C1" s="5"/>
      <c r="D1" s="5"/>
      <c r="E1" s="5"/>
      <c r="F1" s="5"/>
      <c r="G1" s="5"/>
      <c r="H1" s="5"/>
      <c r="I1" s="5"/>
      <c r="J1" s="5"/>
      <c r="K1" s="5"/>
      <c r="L1" s="5"/>
      <c r="M1" s="5"/>
      <c r="N1" s="5"/>
      <c r="O1" s="5"/>
    </row>
    <row r="2" spans="1:15" x14ac:dyDescent="0.2">
      <c r="A2" s="5"/>
      <c r="B2" s="5"/>
      <c r="C2" s="5"/>
      <c r="D2" s="5"/>
      <c r="E2" s="5"/>
      <c r="F2" s="5"/>
      <c r="G2" s="5"/>
      <c r="H2" s="5"/>
      <c r="I2" s="5"/>
      <c r="J2" s="5"/>
      <c r="K2" s="5"/>
      <c r="L2" s="5"/>
      <c r="M2" s="5"/>
      <c r="N2" s="5"/>
      <c r="O2" s="5"/>
    </row>
    <row r="3" spans="1:15" x14ac:dyDescent="0.2">
      <c r="A3" s="5"/>
      <c r="B3" s="5"/>
      <c r="C3" s="5"/>
      <c r="D3" s="5"/>
      <c r="E3" s="5"/>
      <c r="F3" s="5"/>
      <c r="G3" s="5"/>
      <c r="H3" s="5"/>
      <c r="I3" s="5"/>
      <c r="J3" s="5"/>
      <c r="K3" s="5"/>
      <c r="L3" s="5"/>
      <c r="M3" s="5"/>
      <c r="N3" s="5"/>
      <c r="O3" s="5"/>
    </row>
    <row r="4" spans="1:15" x14ac:dyDescent="0.2">
      <c r="A4" s="5"/>
      <c r="B4" s="5"/>
      <c r="C4" s="5"/>
      <c r="D4" s="5"/>
      <c r="E4" s="5"/>
      <c r="F4" s="5"/>
      <c r="G4" s="5"/>
      <c r="H4" s="5"/>
      <c r="I4" s="5"/>
      <c r="J4" s="5"/>
      <c r="K4" s="5"/>
      <c r="L4" s="5"/>
      <c r="M4" s="5"/>
      <c r="N4" s="5"/>
      <c r="O4" s="5"/>
    </row>
    <row r="5" spans="1:15" x14ac:dyDescent="0.2">
      <c r="A5" s="5"/>
      <c r="B5" s="5"/>
      <c r="C5" s="5"/>
      <c r="D5" s="5"/>
      <c r="E5" s="5"/>
      <c r="F5" s="5"/>
      <c r="G5" s="5"/>
      <c r="H5" s="5"/>
      <c r="I5" s="5"/>
      <c r="J5" s="5"/>
      <c r="K5" s="5"/>
      <c r="L5" s="5"/>
      <c r="M5" s="5"/>
      <c r="N5" s="5"/>
      <c r="O5" s="5"/>
    </row>
    <row r="6" spans="1:15" ht="13.5" thickBot="1" x14ac:dyDescent="0.25">
      <c r="A6" s="6"/>
      <c r="B6" s="6"/>
      <c r="C6" s="6"/>
      <c r="D6" s="6"/>
      <c r="E6" s="6"/>
      <c r="F6" s="6"/>
      <c r="G6" s="6"/>
      <c r="H6" s="6"/>
      <c r="I6" s="6"/>
      <c r="J6" s="6"/>
      <c r="K6" s="6"/>
      <c r="L6" s="6"/>
      <c r="M6" s="5"/>
      <c r="N6" s="5"/>
      <c r="O6" s="5"/>
    </row>
    <row r="7" spans="1:15" ht="8.25" customHeight="1" thickTop="1" x14ac:dyDescent="0.2">
      <c r="A7" s="5"/>
      <c r="B7" s="5"/>
      <c r="C7" s="5"/>
      <c r="D7" s="5"/>
      <c r="E7" s="5"/>
      <c r="F7" s="5"/>
      <c r="G7" s="5"/>
      <c r="H7" s="5"/>
      <c r="I7" s="5"/>
      <c r="J7" s="5"/>
      <c r="K7" s="5"/>
      <c r="L7" s="5"/>
      <c r="M7" s="5"/>
      <c r="N7" s="5"/>
      <c r="O7" s="5"/>
    </row>
    <row r="8" spans="1:15" ht="20.25" x14ac:dyDescent="0.3">
      <c r="A8" s="5"/>
      <c r="B8" s="166" t="s">
        <v>0</v>
      </c>
      <c r="C8" s="166"/>
      <c r="D8" s="166"/>
      <c r="E8" s="166"/>
      <c r="F8" s="166"/>
      <c r="G8" s="166"/>
      <c r="H8" s="166"/>
      <c r="I8" s="166"/>
      <c r="J8" s="166"/>
      <c r="K8" s="144"/>
      <c r="L8" s="5"/>
      <c r="M8" s="5"/>
      <c r="N8" s="5"/>
      <c r="O8" s="5"/>
    </row>
    <row r="9" spans="1:15" ht="18" x14ac:dyDescent="0.25">
      <c r="A9" s="5"/>
      <c r="B9" s="167" t="s">
        <v>1</v>
      </c>
      <c r="C9" s="167"/>
      <c r="D9" s="167"/>
      <c r="E9" s="167"/>
      <c r="F9" s="167"/>
      <c r="G9" s="167"/>
      <c r="H9" s="167"/>
      <c r="I9" s="167"/>
      <c r="J9" s="167"/>
      <c r="K9" s="144"/>
      <c r="L9" s="5"/>
      <c r="M9" s="5"/>
      <c r="N9" s="5"/>
      <c r="O9" s="5"/>
    </row>
    <row r="10" spans="1:15" ht="7.5" customHeight="1" x14ac:dyDescent="0.2">
      <c r="A10" s="5"/>
      <c r="B10" s="5"/>
      <c r="C10" s="5"/>
      <c r="D10" s="5"/>
      <c r="E10" s="5"/>
      <c r="F10" s="5"/>
      <c r="G10" s="5"/>
      <c r="H10" s="5"/>
      <c r="I10" s="5"/>
      <c r="J10" s="5"/>
      <c r="K10" s="5"/>
      <c r="L10" s="5"/>
      <c r="M10" s="5"/>
      <c r="N10" s="5"/>
      <c r="O10" s="5"/>
    </row>
    <row r="11" spans="1:15" x14ac:dyDescent="0.2">
      <c r="A11" s="5"/>
      <c r="B11" s="168" t="s">
        <v>198</v>
      </c>
      <c r="C11" s="169"/>
      <c r="D11" s="169"/>
      <c r="E11" s="169"/>
      <c r="F11" s="169"/>
      <c r="G11" s="169"/>
      <c r="H11" s="169"/>
      <c r="I11" s="169"/>
      <c r="J11" s="169"/>
      <c r="K11" s="170"/>
      <c r="L11" s="7"/>
      <c r="M11" s="5"/>
      <c r="N11" s="5"/>
      <c r="O11" s="5"/>
    </row>
    <row r="12" spans="1:15" x14ac:dyDescent="0.2">
      <c r="A12" s="5"/>
      <c r="B12" s="171"/>
      <c r="C12" s="172"/>
      <c r="D12" s="172"/>
      <c r="E12" s="172"/>
      <c r="F12" s="172"/>
      <c r="G12" s="172"/>
      <c r="H12" s="172"/>
      <c r="I12" s="172"/>
      <c r="J12" s="172"/>
      <c r="K12" s="173"/>
      <c r="L12" s="7"/>
      <c r="M12" s="5"/>
      <c r="N12" s="5"/>
      <c r="O12" s="5"/>
    </row>
    <row r="13" spans="1:15" x14ac:dyDescent="0.2">
      <c r="A13" s="5"/>
      <c r="B13" s="171"/>
      <c r="C13" s="172"/>
      <c r="D13" s="172"/>
      <c r="E13" s="172"/>
      <c r="F13" s="172"/>
      <c r="G13" s="172"/>
      <c r="H13" s="172"/>
      <c r="I13" s="172"/>
      <c r="J13" s="172"/>
      <c r="K13" s="173"/>
      <c r="L13" s="7"/>
      <c r="M13" s="5"/>
      <c r="N13" s="5"/>
      <c r="O13" s="5"/>
    </row>
    <row r="14" spans="1:15" x14ac:dyDescent="0.2">
      <c r="A14" s="5"/>
      <c r="B14" s="171"/>
      <c r="C14" s="172"/>
      <c r="D14" s="172"/>
      <c r="E14" s="172"/>
      <c r="F14" s="172"/>
      <c r="G14" s="172"/>
      <c r="H14" s="172"/>
      <c r="I14" s="172"/>
      <c r="J14" s="172"/>
      <c r="K14" s="173"/>
      <c r="L14" s="7"/>
      <c r="M14" s="5"/>
      <c r="N14" s="5"/>
      <c r="O14" s="5"/>
    </row>
    <row r="15" spans="1:15" ht="9" customHeight="1" x14ac:dyDescent="0.2">
      <c r="A15" s="5"/>
      <c r="B15" s="174"/>
      <c r="C15" s="175"/>
      <c r="D15" s="175"/>
      <c r="E15" s="175"/>
      <c r="F15" s="175"/>
      <c r="G15" s="175"/>
      <c r="H15" s="175"/>
      <c r="I15" s="175"/>
      <c r="J15" s="175"/>
      <c r="K15" s="176"/>
      <c r="L15" s="7"/>
      <c r="M15" s="5"/>
      <c r="N15" s="5"/>
      <c r="O15" s="5"/>
    </row>
    <row r="16" spans="1:15" ht="6" customHeight="1" x14ac:dyDescent="0.2">
      <c r="A16" s="5"/>
      <c r="B16" s="177"/>
      <c r="C16" s="178"/>
      <c r="D16" s="178"/>
      <c r="E16" s="178"/>
      <c r="F16" s="178"/>
      <c r="G16" s="178"/>
      <c r="H16" s="178"/>
      <c r="I16" s="178"/>
      <c r="J16" s="178"/>
      <c r="K16" s="179"/>
      <c r="L16" s="7"/>
      <c r="M16" s="5"/>
      <c r="N16" s="5"/>
      <c r="O16" s="5"/>
    </row>
    <row r="17" spans="1:16" x14ac:dyDescent="0.2">
      <c r="A17" s="5"/>
      <c r="B17" s="5"/>
      <c r="C17" s="5"/>
      <c r="D17" s="5"/>
      <c r="E17" s="5"/>
      <c r="F17" s="5"/>
      <c r="G17" s="5"/>
      <c r="H17" s="5"/>
      <c r="I17" s="5"/>
      <c r="J17" s="5"/>
      <c r="K17" s="5"/>
      <c r="L17" s="5"/>
      <c r="M17" s="5"/>
      <c r="N17" s="5"/>
      <c r="O17" s="5"/>
    </row>
    <row r="18" spans="1:16" ht="15.75" x14ac:dyDescent="0.25">
      <c r="A18" s="8" t="s">
        <v>4</v>
      </c>
      <c r="B18" s="8" t="s">
        <v>2</v>
      </c>
      <c r="C18" s="9"/>
      <c r="D18" s="9"/>
      <c r="E18" s="9"/>
      <c r="F18" s="5"/>
      <c r="G18" s="5"/>
      <c r="H18" s="5"/>
      <c r="I18" s="5"/>
      <c r="J18" s="5"/>
      <c r="K18" s="5"/>
      <c r="L18" s="5"/>
      <c r="M18" s="5"/>
      <c r="N18" s="5"/>
      <c r="O18" s="5"/>
    </row>
    <row r="19" spans="1:16" ht="8.25" customHeight="1" x14ac:dyDescent="0.2">
      <c r="A19" s="5"/>
      <c r="B19" s="5"/>
      <c r="C19" s="5"/>
      <c r="D19" s="5"/>
      <c r="E19" s="5"/>
      <c r="F19" s="5"/>
      <c r="G19" s="5"/>
      <c r="H19" s="5"/>
      <c r="I19" s="5"/>
      <c r="J19" s="5"/>
      <c r="K19" s="5"/>
      <c r="L19" s="5"/>
      <c r="M19" s="5"/>
      <c r="N19" s="5"/>
      <c r="O19" s="5"/>
    </row>
    <row r="20" spans="1:16" ht="17.25" customHeight="1" x14ac:dyDescent="0.2">
      <c r="A20" s="5"/>
      <c r="B20" s="10" t="s">
        <v>5</v>
      </c>
      <c r="C20" s="157" t="s">
        <v>170</v>
      </c>
      <c r="D20" s="158"/>
      <c r="E20" s="158"/>
      <c r="F20" s="159"/>
      <c r="G20" s="121">
        <v>2017</v>
      </c>
      <c r="H20" s="11"/>
      <c r="I20" s="12"/>
      <c r="J20" s="12"/>
      <c r="K20" s="12"/>
      <c r="L20" s="5"/>
      <c r="M20" s="5"/>
      <c r="N20" s="5"/>
      <c r="O20" s="5"/>
    </row>
    <row r="21" spans="1:16" ht="9" customHeight="1" x14ac:dyDescent="0.2">
      <c r="A21" s="5"/>
      <c r="B21" s="5"/>
      <c r="C21" s="5"/>
      <c r="D21" s="5"/>
      <c r="E21" s="5"/>
      <c r="F21" s="5"/>
      <c r="G21" s="5"/>
      <c r="H21" s="5"/>
      <c r="I21" s="5"/>
      <c r="J21" s="5"/>
      <c r="K21" s="5"/>
      <c r="L21" s="5"/>
      <c r="M21" s="5"/>
      <c r="N21" s="5"/>
      <c r="O21" s="5"/>
    </row>
    <row r="22" spans="1:16" x14ac:dyDescent="0.2">
      <c r="A22" s="5"/>
      <c r="B22" s="13" t="s">
        <v>6</v>
      </c>
      <c r="C22" s="14" t="s">
        <v>3</v>
      </c>
      <c r="D22" s="5"/>
      <c r="E22" s="5"/>
      <c r="F22" s="5"/>
      <c r="G22" s="5"/>
      <c r="H22" s="5"/>
      <c r="I22" s="5"/>
      <c r="J22" s="5"/>
      <c r="K22" s="5"/>
      <c r="L22" s="5"/>
      <c r="M22" s="5"/>
      <c r="N22" s="5"/>
      <c r="O22" s="5"/>
    </row>
    <row r="23" spans="1:16" ht="6.75" customHeight="1" thickBot="1" x14ac:dyDescent="0.25">
      <c r="A23" s="5"/>
      <c r="B23" s="5"/>
      <c r="C23" s="5"/>
      <c r="D23" s="5"/>
      <c r="E23" s="5"/>
      <c r="F23" s="5"/>
      <c r="G23" s="5"/>
      <c r="H23" s="5"/>
      <c r="I23" s="5"/>
      <c r="J23" s="5"/>
      <c r="K23" s="5"/>
      <c r="L23" s="5"/>
      <c r="M23" s="5"/>
      <c r="N23" s="5"/>
      <c r="O23" s="5"/>
    </row>
    <row r="24" spans="1:16" ht="12.75" customHeight="1" x14ac:dyDescent="0.2">
      <c r="A24" s="5"/>
      <c r="B24" s="5"/>
      <c r="C24" s="144" t="s">
        <v>38</v>
      </c>
      <c r="D24" s="144"/>
      <c r="E24" s="144"/>
      <c r="F24" s="180"/>
      <c r="G24" s="181"/>
      <c r="H24" s="181"/>
      <c r="I24" s="181"/>
      <c r="J24" s="181"/>
      <c r="K24" s="181"/>
      <c r="L24" s="182"/>
      <c r="M24" s="130"/>
      <c r="N24" s="5"/>
      <c r="O24" s="5"/>
    </row>
    <row r="25" spans="1:16" x14ac:dyDescent="0.2">
      <c r="A25" s="5"/>
      <c r="B25" s="5"/>
      <c r="C25" s="144" t="s">
        <v>39</v>
      </c>
      <c r="D25" s="144"/>
      <c r="E25" s="144"/>
      <c r="F25" s="183"/>
      <c r="G25" s="184"/>
      <c r="H25" s="184"/>
      <c r="I25" s="184"/>
      <c r="J25" s="184"/>
      <c r="K25" s="184"/>
      <c r="L25" s="185"/>
      <c r="M25" s="130"/>
      <c r="N25" s="5"/>
      <c r="O25" s="5"/>
    </row>
    <row r="26" spans="1:16" ht="13.5" thickBot="1" x14ac:dyDescent="0.25">
      <c r="A26" s="5"/>
      <c r="B26" s="5"/>
      <c r="C26" s="144" t="s">
        <v>40</v>
      </c>
      <c r="D26" s="144"/>
      <c r="E26" s="144"/>
      <c r="F26" s="190"/>
      <c r="G26" s="191"/>
      <c r="H26" s="191"/>
      <c r="I26" s="191"/>
      <c r="J26" s="191"/>
      <c r="K26" s="191"/>
      <c r="L26" s="192"/>
      <c r="M26" s="130"/>
      <c r="N26" s="5"/>
      <c r="O26" s="5"/>
    </row>
    <row r="27" spans="1:16" ht="6.75" customHeight="1" thickBot="1" x14ac:dyDescent="0.25">
      <c r="A27" s="5"/>
      <c r="B27" s="5"/>
      <c r="C27" s="15"/>
      <c r="D27" s="15"/>
      <c r="E27" s="15"/>
      <c r="F27" s="1"/>
      <c r="G27" s="1"/>
      <c r="H27" s="1"/>
      <c r="I27" s="1"/>
      <c r="J27" s="1"/>
      <c r="K27" s="1"/>
      <c r="L27" s="1"/>
      <c r="M27" s="5"/>
      <c r="N27" s="5"/>
      <c r="O27" s="5"/>
    </row>
    <row r="28" spans="1:16" ht="18" customHeight="1" thickBot="1" x14ac:dyDescent="0.25">
      <c r="A28" s="5"/>
      <c r="B28" s="5"/>
      <c r="C28" s="15" t="s">
        <v>41</v>
      </c>
      <c r="D28" s="193"/>
      <c r="E28" s="194"/>
      <c r="F28" s="16" t="s">
        <v>42</v>
      </c>
      <c r="G28" s="195"/>
      <c r="H28" s="196"/>
      <c r="I28" s="197"/>
      <c r="J28" s="16" t="s">
        <v>43</v>
      </c>
      <c r="K28" s="198"/>
      <c r="L28" s="199"/>
      <c r="M28" s="130"/>
      <c r="N28" s="14"/>
      <c r="O28" s="14"/>
      <c r="P28" s="14"/>
    </row>
    <row r="29" spans="1:16" x14ac:dyDescent="0.2">
      <c r="A29" s="5"/>
      <c r="B29" s="5"/>
      <c r="C29" s="1"/>
      <c r="D29" s="1"/>
      <c r="E29" s="1"/>
      <c r="F29" s="5"/>
      <c r="G29" s="5"/>
      <c r="H29" s="5"/>
      <c r="I29" s="5"/>
      <c r="J29" s="5"/>
      <c r="K29" s="1"/>
      <c r="L29" s="5"/>
      <c r="M29" s="5"/>
      <c r="N29" s="5"/>
      <c r="O29" s="5"/>
    </row>
    <row r="30" spans="1:16" x14ac:dyDescent="0.2">
      <c r="A30" s="5"/>
      <c r="B30" s="13" t="s">
        <v>7</v>
      </c>
      <c r="C30" s="144" t="s">
        <v>171</v>
      </c>
      <c r="D30" s="189"/>
      <c r="E30" s="189"/>
      <c r="F30" s="189"/>
      <c r="G30" s="189"/>
      <c r="H30" s="189"/>
      <c r="I30" s="189"/>
      <c r="J30" s="189"/>
      <c r="K30" s="189"/>
      <c r="L30" s="189"/>
      <c r="M30" s="5"/>
      <c r="N30" s="5"/>
      <c r="O30" s="5"/>
    </row>
    <row r="31" spans="1:16" ht="6.75" customHeight="1" thickBot="1" x14ac:dyDescent="0.25">
      <c r="A31" s="5"/>
      <c r="B31" s="5"/>
      <c r="C31" s="5"/>
      <c r="D31" s="5"/>
      <c r="E31" s="5"/>
      <c r="F31" s="5"/>
      <c r="G31" s="5"/>
      <c r="H31" s="5"/>
      <c r="I31" s="5"/>
      <c r="J31" s="5"/>
      <c r="K31" s="5"/>
      <c r="L31" s="5"/>
      <c r="M31" s="5"/>
      <c r="N31" s="5"/>
      <c r="O31" s="5"/>
    </row>
    <row r="32" spans="1:16" ht="12.75" customHeight="1" x14ac:dyDescent="0.2">
      <c r="A32" s="5"/>
      <c r="B32" s="5"/>
      <c r="C32" s="144" t="s">
        <v>44</v>
      </c>
      <c r="D32" s="144"/>
      <c r="E32" s="145"/>
      <c r="F32" s="186"/>
      <c r="G32" s="187"/>
      <c r="H32" s="187"/>
      <c r="I32" s="187"/>
      <c r="J32" s="188"/>
      <c r="K32" s="5"/>
      <c r="L32" s="5"/>
      <c r="M32" s="5"/>
      <c r="N32" s="5"/>
      <c r="O32" s="5"/>
    </row>
    <row r="33" spans="1:21" ht="12.75" customHeight="1" thickBot="1" x14ac:dyDescent="0.25">
      <c r="A33" s="5"/>
      <c r="B33" s="5"/>
      <c r="C33" s="144" t="s">
        <v>45</v>
      </c>
      <c r="D33" s="144"/>
      <c r="E33" s="145"/>
      <c r="F33" s="146"/>
      <c r="G33" s="147"/>
      <c r="H33" s="147"/>
      <c r="I33" s="147"/>
      <c r="J33" s="148"/>
      <c r="K33" s="5"/>
      <c r="L33" s="5"/>
      <c r="M33" s="5"/>
      <c r="N33" s="5"/>
      <c r="O33" s="5"/>
    </row>
    <row r="34" spans="1:21" ht="9.75" customHeight="1" x14ac:dyDescent="0.2">
      <c r="A34" s="5"/>
      <c r="B34" s="5"/>
      <c r="C34" s="5"/>
      <c r="D34" s="5"/>
      <c r="E34" s="5"/>
      <c r="F34" s="5"/>
      <c r="G34" s="5"/>
      <c r="H34" s="5"/>
      <c r="I34" s="5"/>
      <c r="J34" s="5"/>
      <c r="K34" s="5"/>
      <c r="L34" s="5"/>
      <c r="M34" s="5"/>
      <c r="N34" s="5"/>
      <c r="O34" s="5"/>
    </row>
    <row r="35" spans="1:21" x14ac:dyDescent="0.2">
      <c r="A35" s="5"/>
      <c r="B35" s="13" t="s">
        <v>8</v>
      </c>
      <c r="C35" s="149" t="s">
        <v>13</v>
      </c>
      <c r="D35" s="149"/>
      <c r="E35" s="149"/>
      <c r="F35" s="149"/>
      <c r="G35" s="149"/>
      <c r="H35" s="149"/>
      <c r="I35" s="149"/>
      <c r="J35" s="149"/>
      <c r="K35" s="149"/>
      <c r="L35" s="5"/>
      <c r="M35" s="5"/>
      <c r="N35" s="5"/>
      <c r="O35" s="5"/>
    </row>
    <row r="36" spans="1:21" x14ac:dyDescent="0.2">
      <c r="A36" s="5"/>
      <c r="B36" s="5"/>
      <c r="C36" s="149"/>
      <c r="D36" s="149"/>
      <c r="E36" s="149"/>
      <c r="F36" s="149"/>
      <c r="G36" s="149"/>
      <c r="H36" s="149"/>
      <c r="I36" s="149"/>
      <c r="J36" s="149"/>
      <c r="K36" s="149"/>
      <c r="L36" s="5"/>
      <c r="M36" s="5"/>
      <c r="N36" s="5"/>
      <c r="O36" s="5"/>
    </row>
    <row r="37" spans="1:21" ht="9" customHeight="1" thickBot="1" x14ac:dyDescent="0.25">
      <c r="A37" s="5"/>
      <c r="B37" s="5"/>
      <c r="C37" s="149"/>
      <c r="D37" s="149"/>
      <c r="E37" s="149"/>
      <c r="F37" s="149"/>
      <c r="G37" s="149"/>
      <c r="H37" s="149"/>
      <c r="I37" s="149"/>
      <c r="J37" s="149"/>
      <c r="K37" s="149"/>
      <c r="L37" s="5"/>
      <c r="M37" s="5"/>
      <c r="N37" s="5"/>
      <c r="O37" s="5"/>
    </row>
    <row r="38" spans="1:21" ht="13.5" thickBot="1" x14ac:dyDescent="0.25">
      <c r="A38" s="5"/>
      <c r="B38" s="5"/>
      <c r="C38" s="5"/>
      <c r="D38" s="150" t="s">
        <v>48</v>
      </c>
      <c r="E38" s="151"/>
      <c r="F38" s="151"/>
      <c r="G38" s="151"/>
      <c r="H38" s="151"/>
      <c r="I38" s="151"/>
      <c r="J38" s="152"/>
      <c r="K38" s="17"/>
      <c r="L38" s="17"/>
      <c r="M38" s="5"/>
      <c r="N38" s="5"/>
      <c r="O38" s="5"/>
    </row>
    <row r="39" spans="1:21" ht="8.25" customHeight="1" x14ac:dyDescent="0.2">
      <c r="A39" s="18" t="s">
        <v>48</v>
      </c>
      <c r="B39" s="1"/>
      <c r="C39" s="1"/>
      <c r="D39" s="19"/>
      <c r="E39" s="19"/>
      <c r="F39" s="19"/>
      <c r="G39" s="19"/>
      <c r="H39" s="19"/>
      <c r="I39" s="19"/>
      <c r="J39" s="19"/>
      <c r="K39" s="19"/>
      <c r="L39" s="19"/>
      <c r="M39" s="5"/>
      <c r="N39" s="5"/>
      <c r="O39" s="5"/>
    </row>
    <row r="40" spans="1:21" ht="27" customHeight="1" x14ac:dyDescent="0.2">
      <c r="A40" s="18" t="s">
        <v>49</v>
      </c>
      <c r="B40" s="1"/>
      <c r="C40" s="1"/>
      <c r="D40" s="156" t="str">
        <f>IF((LEFT(D38))="S","Please attach information on all differences between the State definitions and the Federal definitions used in preparing this monitoring report.","")</f>
        <v/>
      </c>
      <c r="E40" s="156"/>
      <c r="F40" s="156"/>
      <c r="G40" s="156"/>
      <c r="H40" s="156"/>
      <c r="I40" s="156"/>
      <c r="J40" s="156"/>
      <c r="K40" s="156"/>
      <c r="L40" s="156"/>
      <c r="M40" s="5"/>
      <c r="N40" s="5"/>
      <c r="O40" s="5"/>
    </row>
    <row r="41" spans="1:21" ht="6.75" customHeight="1" x14ac:dyDescent="0.2">
      <c r="A41" s="5"/>
      <c r="B41" s="5"/>
      <c r="C41" s="5"/>
      <c r="D41" s="19"/>
      <c r="E41" s="19"/>
      <c r="F41" s="19"/>
      <c r="G41" s="19"/>
      <c r="H41" s="19"/>
      <c r="I41" s="19"/>
      <c r="J41" s="19"/>
      <c r="K41" s="19"/>
      <c r="L41" s="19"/>
      <c r="M41" s="5"/>
      <c r="N41" s="5"/>
      <c r="O41" s="5"/>
    </row>
    <row r="42" spans="1:21" x14ac:dyDescent="0.2">
      <c r="A42" s="5"/>
      <c r="B42" s="21" t="s">
        <v>9</v>
      </c>
      <c r="C42" s="154" t="s">
        <v>164</v>
      </c>
      <c r="D42" s="154"/>
      <c r="E42" s="154"/>
      <c r="F42" s="154"/>
      <c r="G42" s="154"/>
      <c r="H42" s="154"/>
      <c r="I42" s="154"/>
      <c r="J42" s="154"/>
      <c r="K42" s="155"/>
      <c r="L42" s="155"/>
      <c r="M42" s="5"/>
      <c r="N42" s="5"/>
      <c r="O42" s="5"/>
    </row>
    <row r="43" spans="1:21" x14ac:dyDescent="0.2">
      <c r="A43" s="5"/>
      <c r="B43" s="5"/>
      <c r="C43" s="154"/>
      <c r="D43" s="154"/>
      <c r="E43" s="154"/>
      <c r="F43" s="154"/>
      <c r="G43" s="154"/>
      <c r="H43" s="154"/>
      <c r="I43" s="154"/>
      <c r="J43" s="154"/>
      <c r="K43" s="155"/>
      <c r="L43" s="155"/>
      <c r="M43" s="5"/>
      <c r="N43" s="5"/>
      <c r="O43" s="5"/>
    </row>
    <row r="44" spans="1:21" ht="8.25" customHeight="1" x14ac:dyDescent="0.2">
      <c r="A44" s="5"/>
      <c r="B44" s="5"/>
      <c r="C44" s="3"/>
      <c r="D44" s="3"/>
      <c r="E44" s="3"/>
      <c r="F44" s="3"/>
      <c r="G44" s="3"/>
      <c r="H44" s="3"/>
      <c r="I44" s="3"/>
      <c r="J44" s="3"/>
      <c r="K44" s="22"/>
      <c r="L44" s="22"/>
      <c r="M44" s="5"/>
      <c r="N44" s="5"/>
      <c r="O44" s="5"/>
    </row>
    <row r="45" spans="1:21" ht="23.25" customHeight="1" x14ac:dyDescent="0.25">
      <c r="A45" s="106"/>
      <c r="B45" s="96"/>
      <c r="C45" s="163" t="str">
        <f>CONCATENATE("Population of ", $G$28, " Under 18 ", "(", Data!$A$1," Estimate)"," :")</f>
        <v>Population of  Under 18 (Population Data for Reporting Year: Estimate) :</v>
      </c>
      <c r="D45" s="164"/>
      <c r="E45" s="164"/>
      <c r="F45" s="164"/>
      <c r="G45" s="164"/>
      <c r="H45" s="164"/>
      <c r="I45" s="165"/>
      <c r="J45" s="160" t="str">
        <f>IF($G$28="","",VLOOKUP($G$28,Data,5,FALSE))</f>
        <v/>
      </c>
      <c r="K45" s="161"/>
      <c r="L45" s="162"/>
      <c r="M45" s="129"/>
      <c r="N45" s="100"/>
    </row>
    <row r="46" spans="1:21" x14ac:dyDescent="0.2">
      <c r="A46" s="5"/>
      <c r="B46" s="5"/>
      <c r="C46" s="5"/>
      <c r="D46" s="5"/>
      <c r="E46" s="5"/>
      <c r="F46" s="5"/>
      <c r="G46" s="5"/>
      <c r="H46" s="5"/>
      <c r="I46" s="5"/>
      <c r="J46" s="5"/>
      <c r="K46" s="5"/>
      <c r="L46" s="5"/>
      <c r="M46" s="5"/>
      <c r="N46" s="42"/>
      <c r="P46" s="5"/>
      <c r="Q46" s="5"/>
    </row>
    <row r="47" spans="1:21" ht="24" customHeight="1" x14ac:dyDescent="0.2">
      <c r="A47" s="5"/>
      <c r="B47" s="27" t="s">
        <v>12</v>
      </c>
      <c r="C47" s="149" t="s">
        <v>161</v>
      </c>
      <c r="D47" s="149"/>
      <c r="E47" s="149"/>
      <c r="F47" s="149"/>
      <c r="G47" s="149"/>
      <c r="H47" s="149"/>
      <c r="I47" s="153"/>
      <c r="J47" s="132" t="str">
        <f>IF($G$28="","",VLOOKUP($G$28,Data,2,FALSE))</f>
        <v/>
      </c>
      <c r="K47" s="111"/>
      <c r="L47" s="112"/>
      <c r="M47" s="112"/>
      <c r="N47" s="112"/>
      <c r="O47" s="112"/>
      <c r="P47" s="110"/>
      <c r="Q47" s="110"/>
      <c r="R47" s="110"/>
      <c r="S47" s="110"/>
      <c r="T47" s="110"/>
      <c r="U47" s="110"/>
    </row>
    <row r="48" spans="1:21" ht="9" customHeight="1" x14ac:dyDescent="0.2">
      <c r="A48" s="5"/>
      <c r="B48" s="5"/>
      <c r="C48" s="15"/>
      <c r="D48" s="15"/>
      <c r="E48" s="15"/>
      <c r="F48" s="15"/>
      <c r="G48" s="15"/>
      <c r="H48" s="15"/>
      <c r="I48" s="15"/>
      <c r="J48" s="15"/>
      <c r="K48" s="1"/>
      <c r="L48" s="1"/>
      <c r="M48" s="5"/>
      <c r="N48" s="5"/>
      <c r="O48" s="5"/>
    </row>
    <row r="49" spans="1:17" x14ac:dyDescent="0.2">
      <c r="A49" s="5"/>
      <c r="B49" s="21"/>
      <c r="C49" s="154" t="str">
        <f>"Total juvenile population of the State at and under age " &amp;J47 &amp;" according to the most recent available U.S. Bureau of Census data or population estimates:"</f>
        <v>Total juvenile population of the State at and under age  according to the most recent available U.S. Bureau of Census data or population estimates:</v>
      </c>
      <c r="D49" s="154"/>
      <c r="E49" s="154"/>
      <c r="F49" s="154"/>
      <c r="G49" s="154"/>
      <c r="H49" s="154"/>
      <c r="I49" s="154"/>
      <c r="J49" s="154"/>
      <c r="K49" s="155"/>
      <c r="L49" s="155"/>
      <c r="M49" s="5"/>
      <c r="N49" s="5"/>
      <c r="O49" s="5"/>
    </row>
    <row r="50" spans="1:17" ht="12.75" customHeight="1" x14ac:dyDescent="0.2">
      <c r="A50" s="5"/>
      <c r="B50" s="5"/>
      <c r="C50" s="154"/>
      <c r="D50" s="154"/>
      <c r="E50" s="154"/>
      <c r="F50" s="154"/>
      <c r="G50" s="154"/>
      <c r="H50" s="154"/>
      <c r="I50" s="154"/>
      <c r="J50" s="154"/>
      <c r="K50" s="155"/>
      <c r="L50" s="155"/>
      <c r="M50" s="5"/>
      <c r="O50" s="101"/>
      <c r="P50" s="101"/>
      <c r="Q50" s="101"/>
    </row>
    <row r="51" spans="1:17" ht="19.5" customHeight="1" x14ac:dyDescent="0.2">
      <c r="A51" s="5"/>
      <c r="B51" s="5"/>
      <c r="C51" s="5"/>
      <c r="D51" s="5"/>
      <c r="I51" s="160" t="str">
        <f>IF($G$28="","",IF($J$47&lt;&gt;"",IF($J$47=15,VLOOKUP($G$28,Data,3,FALSE),IF($J$47=16,VLOOKUP($G$28,Data,4,FALSE),IF($J$47=17,VLOOKUP($G$28,Data,5,FALSE),IF($J$47=18,VLOOKUP($G$28,Data,6,FALSE))))),IF(#REF!=15,VLOOKUP($G$28,Data,3,FALSE),IF(#REF!=16,VLOOKUP($G$28,Data,4,FALSE),IF(#REF!=17,VLOOKUP($G$28,Data,5,FALSE),IF(#REF!=18,VLOOKUP($G$28,Data,6,FALSE)))))))</f>
        <v/>
      </c>
      <c r="J51" s="161"/>
      <c r="K51" s="162"/>
      <c r="L51" s="131"/>
      <c r="M51" s="112"/>
      <c r="N51" s="101"/>
      <c r="O51" s="101"/>
      <c r="P51" s="101"/>
      <c r="Q51" s="101"/>
    </row>
    <row r="52" spans="1:17" ht="27" customHeight="1" x14ac:dyDescent="0.2">
      <c r="A52" s="5"/>
      <c r="B52" s="10" t="s">
        <v>15</v>
      </c>
      <c r="C52" s="149" t="s">
        <v>160</v>
      </c>
      <c r="D52" s="149"/>
      <c r="E52" s="149"/>
      <c r="F52" s="149"/>
      <c r="G52" s="149"/>
      <c r="H52" s="149"/>
      <c r="I52" s="149"/>
      <c r="J52" s="149"/>
      <c r="K52" s="149"/>
      <c r="L52" s="5"/>
      <c r="M52" s="5"/>
      <c r="N52" s="105"/>
      <c r="O52" s="105"/>
      <c r="P52" s="105"/>
      <c r="Q52" s="105"/>
    </row>
    <row r="53" spans="1:17" ht="29.25" customHeight="1" thickBot="1" x14ac:dyDescent="0.25">
      <c r="A53" s="5"/>
      <c r="B53" s="23"/>
      <c r="C53" s="204" t="s">
        <v>17</v>
      </c>
      <c r="D53" s="204"/>
      <c r="E53" s="204"/>
      <c r="F53" s="204"/>
      <c r="G53" s="202" t="s">
        <v>31</v>
      </c>
      <c r="H53" s="202"/>
      <c r="I53" s="202" t="s">
        <v>24</v>
      </c>
      <c r="J53" s="202"/>
      <c r="K53" s="204" t="s">
        <v>25</v>
      </c>
      <c r="L53" s="204"/>
      <c r="M53" s="5"/>
      <c r="N53" s="105"/>
      <c r="O53" s="105"/>
      <c r="P53" s="105"/>
      <c r="Q53" s="105"/>
    </row>
    <row r="54" spans="1:17" ht="13.5" thickBot="1" x14ac:dyDescent="0.25">
      <c r="A54" s="5"/>
      <c r="B54" s="5"/>
      <c r="C54" s="203" t="s">
        <v>184</v>
      </c>
      <c r="D54" s="203"/>
      <c r="E54" s="203"/>
      <c r="F54" s="189"/>
      <c r="G54" s="237">
        <f>DATE($G$20-1,10,1)</f>
        <v>42644</v>
      </c>
      <c r="H54" s="238"/>
      <c r="I54" s="237">
        <f>DATE($G$20,9,30)</f>
        <v>43008</v>
      </c>
      <c r="J54" s="238"/>
      <c r="K54" s="224">
        <f>ROUND(DAYS360($G$54,$I$54)/30,0)</f>
        <v>12</v>
      </c>
      <c r="L54" s="225"/>
      <c r="M54" s="127"/>
      <c r="N54" s="105"/>
      <c r="O54" s="105"/>
      <c r="P54" s="105"/>
      <c r="Q54" s="105"/>
    </row>
    <row r="55" spans="1:17" ht="13.5" thickBot="1" x14ac:dyDescent="0.25">
      <c r="A55" s="5"/>
      <c r="B55" s="5"/>
      <c r="C55" s="203" t="s">
        <v>185</v>
      </c>
      <c r="D55" s="203"/>
      <c r="E55" s="203"/>
      <c r="F55" s="189"/>
      <c r="G55" s="237">
        <f>DATE($G$20-1,10,1)</f>
        <v>42644</v>
      </c>
      <c r="H55" s="238"/>
      <c r="I55" s="237">
        <f>DATE($G$20,9,30)</f>
        <v>43008</v>
      </c>
      <c r="J55" s="238"/>
      <c r="K55" s="224">
        <f>ROUND(DAYS360($G$55,$I$55)/30,0)</f>
        <v>12</v>
      </c>
      <c r="L55" s="225"/>
      <c r="M55" s="127"/>
      <c r="N55" s="105"/>
      <c r="O55" s="105"/>
      <c r="P55" s="105"/>
      <c r="Q55" s="105"/>
    </row>
    <row r="56" spans="1:17" ht="13.5" thickBot="1" x14ac:dyDescent="0.25">
      <c r="A56" s="5"/>
      <c r="B56" s="5"/>
      <c r="C56" s="203" t="s">
        <v>10</v>
      </c>
      <c r="D56" s="203"/>
      <c r="E56" s="203"/>
      <c r="F56" s="189"/>
      <c r="G56" s="237">
        <f>DATE($G$20-1,10,1)</f>
        <v>42644</v>
      </c>
      <c r="H56" s="238"/>
      <c r="I56" s="237">
        <f>DATE($G$20,9,30)</f>
        <v>43008</v>
      </c>
      <c r="J56" s="238"/>
      <c r="K56" s="224">
        <f>ROUND(DAYS360($G$56,$I$56)/30,0)</f>
        <v>12</v>
      </c>
      <c r="L56" s="225"/>
      <c r="M56" s="127"/>
      <c r="N56" s="105"/>
      <c r="O56" s="105"/>
      <c r="P56" s="105"/>
      <c r="Q56" s="105"/>
    </row>
    <row r="57" spans="1:17" x14ac:dyDescent="0.2">
      <c r="A57" s="5"/>
      <c r="B57" s="5"/>
      <c r="C57" s="203" t="s">
        <v>11</v>
      </c>
      <c r="D57" s="203"/>
      <c r="E57" s="203"/>
      <c r="F57" s="189"/>
      <c r="G57" s="237">
        <f>DATE($G$20-1,10,1)</f>
        <v>42644</v>
      </c>
      <c r="H57" s="238"/>
      <c r="I57" s="237">
        <f>DATE($G$20,9,30)</f>
        <v>43008</v>
      </c>
      <c r="J57" s="238"/>
      <c r="K57" s="231">
        <f>ROUND(DAYS360($G$57,$I$57)/30,0)</f>
        <v>12</v>
      </c>
      <c r="L57" s="232"/>
      <c r="M57" s="127"/>
      <c r="N57" s="105"/>
      <c r="O57" s="105"/>
      <c r="P57" s="105"/>
      <c r="Q57" s="105"/>
    </row>
    <row r="58" spans="1:17" ht="9" customHeight="1" x14ac:dyDescent="0.2">
      <c r="A58" s="5"/>
      <c r="B58" s="5"/>
      <c r="C58" s="25"/>
      <c r="D58" s="25"/>
      <c r="E58" s="25"/>
      <c r="F58" s="26"/>
      <c r="G58" s="26"/>
      <c r="H58" s="26"/>
      <c r="I58" s="2"/>
      <c r="J58" s="2"/>
      <c r="K58" s="5"/>
      <c r="L58" s="5"/>
      <c r="M58" s="5"/>
      <c r="N58" s="105"/>
      <c r="O58" s="105"/>
      <c r="P58" s="105"/>
      <c r="Q58" s="105"/>
    </row>
    <row r="59" spans="1:17" ht="40.5" customHeight="1" thickBot="1" x14ac:dyDescent="0.25">
      <c r="A59" s="5"/>
      <c r="B59" s="27" t="s">
        <v>22</v>
      </c>
      <c r="C59" s="154" t="s">
        <v>205</v>
      </c>
      <c r="D59" s="154"/>
      <c r="E59" s="154"/>
      <c r="F59" s="154"/>
      <c r="G59" s="154"/>
      <c r="H59" s="154"/>
      <c r="I59" s="154"/>
      <c r="J59" s="155"/>
      <c r="K59" s="155"/>
      <c r="L59" s="155"/>
      <c r="M59" s="5"/>
      <c r="N59" s="105"/>
      <c r="O59" s="105"/>
      <c r="P59" s="105"/>
      <c r="Q59" s="105"/>
    </row>
    <row r="60" spans="1:17" ht="27.75" customHeight="1" thickBot="1" x14ac:dyDescent="0.25">
      <c r="A60" s="5"/>
      <c r="B60" s="23"/>
      <c r="C60" s="204" t="s">
        <v>17</v>
      </c>
      <c r="D60" s="204"/>
      <c r="E60" s="204"/>
      <c r="F60" s="204"/>
      <c r="G60" s="252" t="s">
        <v>32</v>
      </c>
      <c r="H60" s="253"/>
      <c r="I60" s="251" t="s">
        <v>26</v>
      </c>
      <c r="J60" s="230"/>
      <c r="K60" s="229" t="s">
        <v>27</v>
      </c>
      <c r="L60" s="230"/>
      <c r="M60" s="128"/>
      <c r="N60" s="101"/>
      <c r="O60" s="101"/>
      <c r="P60" s="101"/>
      <c r="Q60" s="101"/>
    </row>
    <row r="61" spans="1:17" x14ac:dyDescent="0.2">
      <c r="A61" s="5"/>
      <c r="B61" s="5"/>
      <c r="C61" s="203" t="s">
        <v>184</v>
      </c>
      <c r="D61" s="203"/>
      <c r="E61" s="203"/>
      <c r="F61" s="189"/>
      <c r="G61" s="233"/>
      <c r="H61" s="234"/>
      <c r="I61" s="234"/>
      <c r="J61" s="235"/>
      <c r="K61" s="234"/>
      <c r="L61" s="235"/>
      <c r="M61" s="126"/>
      <c r="N61" s="5"/>
      <c r="O61" s="5"/>
    </row>
    <row r="62" spans="1:17" x14ac:dyDescent="0.2">
      <c r="A62" s="5"/>
      <c r="B62" s="5"/>
      <c r="C62" s="203" t="s">
        <v>185</v>
      </c>
      <c r="D62" s="203"/>
      <c r="E62" s="203"/>
      <c r="F62" s="189"/>
      <c r="G62" s="250"/>
      <c r="H62" s="222"/>
      <c r="I62" s="222"/>
      <c r="J62" s="223"/>
      <c r="K62" s="222"/>
      <c r="L62" s="223"/>
      <c r="M62" s="126"/>
      <c r="N62" s="5"/>
      <c r="O62" s="5"/>
    </row>
    <row r="63" spans="1:17" x14ac:dyDescent="0.2">
      <c r="A63" s="5"/>
      <c r="B63" s="5"/>
      <c r="C63" s="203" t="s">
        <v>10</v>
      </c>
      <c r="D63" s="203"/>
      <c r="E63" s="203"/>
      <c r="F63" s="189"/>
      <c r="G63" s="250"/>
      <c r="H63" s="222"/>
      <c r="I63" s="222"/>
      <c r="J63" s="223"/>
      <c r="K63" s="222"/>
      <c r="L63" s="223"/>
      <c r="M63" s="126"/>
      <c r="N63" s="5"/>
      <c r="O63" s="5"/>
    </row>
    <row r="64" spans="1:17" x14ac:dyDescent="0.2">
      <c r="A64" s="5"/>
      <c r="B64" s="5"/>
      <c r="C64" s="203" t="s">
        <v>11</v>
      </c>
      <c r="D64" s="203"/>
      <c r="E64" s="203"/>
      <c r="F64" s="189"/>
      <c r="G64" s="250"/>
      <c r="H64" s="222"/>
      <c r="I64" s="222"/>
      <c r="J64" s="223"/>
      <c r="K64" s="222"/>
      <c r="L64" s="223"/>
      <c r="M64" s="126"/>
      <c r="N64" s="5"/>
      <c r="O64" s="5"/>
    </row>
    <row r="65" spans="1:15" x14ac:dyDescent="0.2">
      <c r="A65" s="5"/>
      <c r="B65" s="5"/>
      <c r="C65" s="203" t="s">
        <v>20</v>
      </c>
      <c r="D65" s="203"/>
      <c r="E65" s="203"/>
      <c r="F65" s="236"/>
      <c r="G65" s="226"/>
      <c r="H65" s="227"/>
      <c r="I65" s="223"/>
      <c r="J65" s="228"/>
      <c r="K65" s="222"/>
      <c r="L65" s="223"/>
      <c r="M65" s="126"/>
      <c r="N65" s="5"/>
      <c r="O65" s="5"/>
    </row>
    <row r="66" spans="1:15" ht="13.5" thickBot="1" x14ac:dyDescent="0.25">
      <c r="A66" s="5"/>
      <c r="B66" s="5"/>
      <c r="C66" s="203" t="s">
        <v>21</v>
      </c>
      <c r="D66" s="203"/>
      <c r="E66" s="203"/>
      <c r="F66" s="236"/>
      <c r="G66" s="200"/>
      <c r="H66" s="239"/>
      <c r="I66" s="220"/>
      <c r="J66" s="221"/>
      <c r="K66" s="222"/>
      <c r="L66" s="223"/>
      <c r="M66" s="126"/>
      <c r="N66" s="5"/>
      <c r="O66" s="5"/>
    </row>
    <row r="67" spans="1:15" ht="15.75" customHeight="1" x14ac:dyDescent="0.2">
      <c r="A67" s="5"/>
      <c r="B67" s="27"/>
      <c r="C67" s="219"/>
      <c r="D67" s="219"/>
      <c r="E67" s="219"/>
      <c r="F67" s="219"/>
      <c r="G67" s="219"/>
      <c r="H67" s="219"/>
      <c r="I67" s="240" t="s">
        <v>33</v>
      </c>
      <c r="J67" s="241"/>
      <c r="K67" s="240" t="s">
        <v>34</v>
      </c>
      <c r="L67" s="247"/>
      <c r="M67" s="128"/>
      <c r="N67" s="5"/>
      <c r="O67" s="5"/>
    </row>
    <row r="68" spans="1:15" ht="13.5" customHeight="1" x14ac:dyDescent="0.2">
      <c r="A68" s="5"/>
      <c r="B68" s="23"/>
      <c r="C68" s="204" t="s">
        <v>17</v>
      </c>
      <c r="D68" s="204"/>
      <c r="E68" s="204"/>
      <c r="F68" s="204"/>
      <c r="G68" s="244"/>
      <c r="H68" s="245"/>
      <c r="I68" s="242"/>
      <c r="J68" s="243"/>
      <c r="K68" s="248"/>
      <c r="L68" s="249"/>
      <c r="M68" s="128"/>
      <c r="N68" s="5"/>
      <c r="O68" s="5"/>
    </row>
    <row r="69" spans="1:15" x14ac:dyDescent="0.2">
      <c r="A69" s="5"/>
      <c r="B69" s="5"/>
      <c r="C69" s="215" t="s">
        <v>184</v>
      </c>
      <c r="D69" s="215"/>
      <c r="E69" s="215"/>
      <c r="F69" s="216"/>
      <c r="G69" s="209"/>
      <c r="H69" s="210"/>
      <c r="I69" s="207" t="str">
        <f>IF($G$61="","",IF($G$61=0,NA(),$I$61/$G$61))</f>
        <v/>
      </c>
      <c r="J69" s="208"/>
      <c r="K69" s="207" t="str">
        <f>IF($G$61="","",IF($G$61=0,NA(),$K$61/$G$61))</f>
        <v/>
      </c>
      <c r="L69" s="246"/>
      <c r="M69" s="80"/>
      <c r="N69" s="5"/>
      <c r="O69" s="5"/>
    </row>
    <row r="70" spans="1:15" x14ac:dyDescent="0.2">
      <c r="A70" s="5"/>
      <c r="B70" s="5"/>
      <c r="C70" s="215" t="s">
        <v>185</v>
      </c>
      <c r="D70" s="215"/>
      <c r="E70" s="215"/>
      <c r="F70" s="216"/>
      <c r="G70" s="209"/>
      <c r="H70" s="210"/>
      <c r="I70" s="207" t="str">
        <f>IF($G$62="","",IF($G$62=0,NA(),$I$62/$G$62))</f>
        <v/>
      </c>
      <c r="J70" s="208"/>
      <c r="K70" s="207" t="str">
        <f>IF($G$62="","",IF($G$62=0,NA(),$K$62/$G$62))</f>
        <v/>
      </c>
      <c r="L70" s="208"/>
      <c r="M70" s="80"/>
      <c r="N70" s="5"/>
      <c r="O70" s="5"/>
    </row>
    <row r="71" spans="1:15" x14ac:dyDescent="0.2">
      <c r="A71" s="5"/>
      <c r="B71" s="5"/>
      <c r="C71" s="215" t="s">
        <v>10</v>
      </c>
      <c r="D71" s="215"/>
      <c r="E71" s="215"/>
      <c r="F71" s="216"/>
      <c r="G71" s="209"/>
      <c r="H71" s="210"/>
      <c r="I71" s="207" t="str">
        <f>IF($G$63="","",IF($G$63=0,NA(),$I$63/$G$63))</f>
        <v/>
      </c>
      <c r="J71" s="208"/>
      <c r="K71" s="207" t="str">
        <f>IF($G$63="","",IF($G$63=0,NA(),$K$63/$G$63))</f>
        <v/>
      </c>
      <c r="L71" s="208"/>
      <c r="M71" s="80"/>
      <c r="N71" s="5"/>
      <c r="O71" s="5"/>
    </row>
    <row r="72" spans="1:15" x14ac:dyDescent="0.2">
      <c r="A72" s="5"/>
      <c r="B72" s="5"/>
      <c r="C72" s="215" t="s">
        <v>11</v>
      </c>
      <c r="D72" s="215"/>
      <c r="E72" s="215"/>
      <c r="F72" s="216"/>
      <c r="G72" s="209"/>
      <c r="H72" s="210"/>
      <c r="I72" s="207" t="str">
        <f>IF($G$64="","",IF($G$64=0,NA(),$I$64/$G$64))</f>
        <v/>
      </c>
      <c r="J72" s="208"/>
      <c r="K72" s="207" t="str">
        <f>IF($G$64="","",IF($G$64=0,NA(),$K$64/$G$64))</f>
        <v/>
      </c>
      <c r="L72" s="208"/>
      <c r="M72" s="80"/>
      <c r="N72" s="5"/>
      <c r="O72" s="5"/>
    </row>
    <row r="73" spans="1:15" x14ac:dyDescent="0.2">
      <c r="A73" s="5"/>
      <c r="B73" s="5"/>
      <c r="C73" s="215" t="s">
        <v>20</v>
      </c>
      <c r="D73" s="215"/>
      <c r="E73" s="215"/>
      <c r="F73" s="216"/>
      <c r="G73" s="209"/>
      <c r="H73" s="210"/>
      <c r="I73" s="207" t="str">
        <f>IF($G$65="","",IF($G$65=0,NA(),$I$65/$G$65))</f>
        <v/>
      </c>
      <c r="J73" s="208"/>
      <c r="K73" s="207" t="str">
        <f>IF($G$65="","",IF($G$65=0,NA(),$K$65/$G$65))</f>
        <v/>
      </c>
      <c r="L73" s="208"/>
      <c r="M73" s="80"/>
      <c r="N73" s="5"/>
      <c r="O73" s="5"/>
    </row>
    <row r="74" spans="1:15" ht="13.5" thickBot="1" x14ac:dyDescent="0.25">
      <c r="A74" s="5"/>
      <c r="B74" s="5"/>
      <c r="C74" s="211" t="s">
        <v>21</v>
      </c>
      <c r="D74" s="211"/>
      <c r="E74" s="211"/>
      <c r="F74" s="212"/>
      <c r="G74" s="213"/>
      <c r="H74" s="214"/>
      <c r="I74" s="207" t="str">
        <f>IF($G$66="","",IF($G$66=0,NA(),$I$66/$G$66))</f>
        <v/>
      </c>
      <c r="J74" s="208"/>
      <c r="K74" s="207" t="str">
        <f>IF($G$66="","",IF($G$66=0,NA(),$K$66/$G$66))</f>
        <v/>
      </c>
      <c r="L74" s="208"/>
      <c r="M74" s="80"/>
      <c r="N74" s="5"/>
      <c r="O74" s="5"/>
    </row>
    <row r="75" spans="1:15" x14ac:dyDescent="0.2">
      <c r="A75" s="5"/>
      <c r="B75" s="5"/>
      <c r="C75" s="218" t="str">
        <f>IF($G$65&gt;0,"Attach a list of all approved collocated facilities.  Approved collocated facilities are Secure Juvenile Facilities located within the same building or on the same grounds as an adult jail or lockup and meet the regulatory criteria.","")</f>
        <v/>
      </c>
      <c r="D75" s="218"/>
      <c r="E75" s="218"/>
      <c r="F75" s="218"/>
      <c r="G75" s="218"/>
      <c r="H75" s="218"/>
      <c r="I75" s="218"/>
      <c r="J75" s="218"/>
      <c r="K75" s="218"/>
      <c r="L75" s="218"/>
      <c r="M75" s="5"/>
      <c r="N75" s="5"/>
      <c r="O75" s="5"/>
    </row>
    <row r="76" spans="1:15" ht="36.75" customHeight="1" x14ac:dyDescent="0.2">
      <c r="A76" s="5"/>
      <c r="B76" s="5"/>
      <c r="C76" s="218"/>
      <c r="D76" s="218"/>
      <c r="E76" s="218"/>
      <c r="F76" s="218"/>
      <c r="G76" s="218"/>
      <c r="H76" s="218"/>
      <c r="I76" s="218"/>
      <c r="J76" s="218"/>
      <c r="K76" s="218"/>
      <c r="L76" s="218"/>
      <c r="M76" s="5"/>
      <c r="N76" s="5"/>
      <c r="O76" s="5"/>
    </row>
    <row r="77" spans="1:15" ht="44.25" customHeight="1" x14ac:dyDescent="0.2">
      <c r="A77" s="5"/>
      <c r="B77" s="5"/>
      <c r="C77" s="218" t="str">
        <f>IF($G$66&gt;0,"Attach a list of all non-approved collocated facilities.  Non-approved collocated facilities do not meet the regulatory criteria and must be considered adult jails or lockups for the purposes of monitoring for compliance.","")</f>
        <v/>
      </c>
      <c r="D77" s="218"/>
      <c r="E77" s="218"/>
      <c r="F77" s="218"/>
      <c r="G77" s="218"/>
      <c r="H77" s="218"/>
      <c r="I77" s="218"/>
      <c r="J77" s="218"/>
      <c r="K77" s="218"/>
      <c r="L77" s="218"/>
      <c r="M77" s="5"/>
      <c r="N77" s="5"/>
      <c r="O77" s="5"/>
    </row>
    <row r="78" spans="1:15" ht="47.25" customHeight="1" x14ac:dyDescent="0.2">
      <c r="A78" s="5"/>
      <c r="B78" s="5"/>
      <c r="C78" s="218" t="str">
        <f>IF(SUM($G$61:$G$66)&gt;(SUM($I$61:$I$66)),"The State Monitoring Agency must collect data for all facilities.  Please attach a list of the name and address of all non-reporting facilities.  Also outline the State's plan to collect future data from those non-reporting facilities.","")</f>
        <v/>
      </c>
      <c r="D78" s="218"/>
      <c r="E78" s="218"/>
      <c r="F78" s="218"/>
      <c r="G78" s="218"/>
      <c r="H78" s="218"/>
      <c r="I78" s="218"/>
      <c r="J78" s="218"/>
      <c r="K78" s="218"/>
      <c r="L78" s="218"/>
      <c r="M78" s="4">
        <f>SUM(G61:G66)</f>
        <v>0</v>
      </c>
      <c r="N78" s="4">
        <f>SUM(I61:I66)</f>
        <v>0</v>
      </c>
      <c r="O78" s="5"/>
    </row>
    <row r="79" spans="1:15" ht="9" customHeight="1" x14ac:dyDescent="0.2">
      <c r="A79" s="5"/>
      <c r="B79" s="5"/>
      <c r="C79" s="107"/>
      <c r="D79" s="107"/>
      <c r="E79" s="107"/>
      <c r="F79" s="107"/>
      <c r="G79" s="107"/>
      <c r="H79" s="107"/>
      <c r="I79" s="107"/>
      <c r="J79" s="107"/>
      <c r="K79" s="107"/>
      <c r="L79" s="107"/>
      <c r="M79" s="4"/>
      <c r="N79" s="4"/>
      <c r="O79" s="5"/>
    </row>
    <row r="80" spans="1:15" ht="50.25" customHeight="1" x14ac:dyDescent="0.2">
      <c r="A80" s="5"/>
      <c r="B80" s="27" t="s">
        <v>50</v>
      </c>
      <c r="C80" s="219" t="s">
        <v>206</v>
      </c>
      <c r="D80" s="156"/>
      <c r="E80" s="156"/>
      <c r="F80" s="156"/>
      <c r="G80" s="156"/>
      <c r="H80" s="156"/>
      <c r="I80" s="156"/>
      <c r="J80" s="156"/>
      <c r="K80" s="156"/>
      <c r="L80" s="156"/>
      <c r="M80" s="5"/>
      <c r="N80" s="5"/>
      <c r="O80" s="5"/>
    </row>
    <row r="81" spans="1:15" ht="50.25" customHeight="1" thickBot="1" x14ac:dyDescent="0.25">
      <c r="A81" s="5"/>
      <c r="B81" s="23"/>
      <c r="C81" s="204" t="s">
        <v>17</v>
      </c>
      <c r="D81" s="204"/>
      <c r="E81" s="204"/>
      <c r="F81" s="204"/>
      <c r="G81" s="202" t="s">
        <v>47</v>
      </c>
      <c r="H81" s="202"/>
      <c r="I81" s="202" t="s">
        <v>207</v>
      </c>
      <c r="J81" s="217"/>
      <c r="K81" s="116"/>
      <c r="L81" s="116"/>
      <c r="M81" s="5"/>
      <c r="N81" s="5"/>
      <c r="O81" s="5"/>
    </row>
    <row r="82" spans="1:15" x14ac:dyDescent="0.2">
      <c r="A82" s="5"/>
      <c r="B82" s="5"/>
      <c r="C82" s="203" t="s">
        <v>10</v>
      </c>
      <c r="D82" s="203"/>
      <c r="E82" s="203"/>
      <c r="F82" s="189"/>
      <c r="G82" s="205"/>
      <c r="H82" s="206"/>
      <c r="I82" s="28"/>
      <c r="J82" s="29"/>
      <c r="K82" s="28"/>
      <c r="L82" s="28"/>
      <c r="M82" s="5"/>
      <c r="N82" s="5"/>
      <c r="O82" s="5"/>
    </row>
    <row r="83" spans="1:15" ht="13.5" thickBot="1" x14ac:dyDescent="0.25">
      <c r="A83" s="5"/>
      <c r="B83" s="5"/>
      <c r="C83" s="203" t="s">
        <v>11</v>
      </c>
      <c r="D83" s="203"/>
      <c r="E83" s="203"/>
      <c r="F83" s="189"/>
      <c r="G83" s="200"/>
      <c r="H83" s="201"/>
      <c r="I83" s="28"/>
      <c r="J83" s="30"/>
      <c r="K83" s="28"/>
      <c r="L83" s="28"/>
      <c r="M83" s="5"/>
      <c r="N83" s="5"/>
      <c r="O83" s="5"/>
    </row>
    <row r="84" spans="1:15" ht="43.5" customHeight="1" x14ac:dyDescent="0.2">
      <c r="A84" s="5"/>
      <c r="B84" s="5"/>
      <c r="C84" s="155" t="str">
        <f>IF((SUM($J$82:$J$83))&gt;0,"Please attach a list of all facilities located in areas meeting the Removal Exception and indicate the county or jurisdiction in which each is located.","")</f>
        <v/>
      </c>
      <c r="D84" s="155"/>
      <c r="E84" s="155"/>
      <c r="F84" s="155"/>
      <c r="G84" s="155"/>
      <c r="H84" s="155"/>
      <c r="I84" s="155"/>
      <c r="J84" s="155"/>
      <c r="K84" s="155"/>
      <c r="L84" s="155"/>
      <c r="M84" s="5"/>
      <c r="N84" s="5"/>
      <c r="O84" s="5"/>
    </row>
  </sheetData>
  <sheetProtection password="E6A0" sheet="1" objects="1" scenarios="1"/>
  <mergeCells count="118">
    <mergeCell ref="G54:H54"/>
    <mergeCell ref="G55:H55"/>
    <mergeCell ref="G56:H56"/>
    <mergeCell ref="I54:J54"/>
    <mergeCell ref="I55:J55"/>
    <mergeCell ref="I57:J57"/>
    <mergeCell ref="G64:H64"/>
    <mergeCell ref="I62:J62"/>
    <mergeCell ref="C64:F64"/>
    <mergeCell ref="I60:J60"/>
    <mergeCell ref="G63:H63"/>
    <mergeCell ref="G57:H57"/>
    <mergeCell ref="G62:H62"/>
    <mergeCell ref="I61:J61"/>
    <mergeCell ref="C61:F61"/>
    <mergeCell ref="C57:F57"/>
    <mergeCell ref="C63:F63"/>
    <mergeCell ref="G60:H60"/>
    <mergeCell ref="C56:F56"/>
    <mergeCell ref="C71:F71"/>
    <mergeCell ref="G72:H72"/>
    <mergeCell ref="C69:F69"/>
    <mergeCell ref="K70:L70"/>
    <mergeCell ref="K71:L71"/>
    <mergeCell ref="K72:L72"/>
    <mergeCell ref="K69:L69"/>
    <mergeCell ref="I69:J69"/>
    <mergeCell ref="K67:L68"/>
    <mergeCell ref="G70:H70"/>
    <mergeCell ref="I70:J70"/>
    <mergeCell ref="C70:F70"/>
    <mergeCell ref="G69:H69"/>
    <mergeCell ref="K56:L56"/>
    <mergeCell ref="C66:F66"/>
    <mergeCell ref="I56:J56"/>
    <mergeCell ref="C65:F65"/>
    <mergeCell ref="G66:H66"/>
    <mergeCell ref="K63:L63"/>
    <mergeCell ref="K62:L62"/>
    <mergeCell ref="I67:J68"/>
    <mergeCell ref="C67:H67"/>
    <mergeCell ref="G68:H68"/>
    <mergeCell ref="C53:F53"/>
    <mergeCell ref="C55:F55"/>
    <mergeCell ref="C54:F54"/>
    <mergeCell ref="I66:J66"/>
    <mergeCell ref="K66:L66"/>
    <mergeCell ref="I63:J63"/>
    <mergeCell ref="K65:L65"/>
    <mergeCell ref="K54:L54"/>
    <mergeCell ref="C68:F68"/>
    <mergeCell ref="G65:H65"/>
    <mergeCell ref="I65:J65"/>
    <mergeCell ref="C62:F62"/>
    <mergeCell ref="K55:L55"/>
    <mergeCell ref="C59:L59"/>
    <mergeCell ref="C60:F60"/>
    <mergeCell ref="K60:L60"/>
    <mergeCell ref="K64:L64"/>
    <mergeCell ref="I64:J64"/>
    <mergeCell ref="K53:L53"/>
    <mergeCell ref="K57:L57"/>
    <mergeCell ref="I53:J53"/>
    <mergeCell ref="G53:H53"/>
    <mergeCell ref="G61:H61"/>
    <mergeCell ref="K61:L61"/>
    <mergeCell ref="C84:L84"/>
    <mergeCell ref="G83:H83"/>
    <mergeCell ref="G81:H81"/>
    <mergeCell ref="C83:F83"/>
    <mergeCell ref="C82:F82"/>
    <mergeCell ref="C81:F81"/>
    <mergeCell ref="G82:H82"/>
    <mergeCell ref="I73:J73"/>
    <mergeCell ref="G71:H71"/>
    <mergeCell ref="C74:F74"/>
    <mergeCell ref="G74:H74"/>
    <mergeCell ref="I74:J74"/>
    <mergeCell ref="C73:F73"/>
    <mergeCell ref="G73:H73"/>
    <mergeCell ref="I71:J71"/>
    <mergeCell ref="C72:F72"/>
    <mergeCell ref="I81:J81"/>
    <mergeCell ref="C78:L78"/>
    <mergeCell ref="C77:L77"/>
    <mergeCell ref="K73:L73"/>
    <mergeCell ref="K74:L74"/>
    <mergeCell ref="C80:L80"/>
    <mergeCell ref="C75:L76"/>
    <mergeCell ref="I72:J72"/>
    <mergeCell ref="B8:K8"/>
    <mergeCell ref="B9:K9"/>
    <mergeCell ref="B11:K16"/>
    <mergeCell ref="F24:L24"/>
    <mergeCell ref="C25:E25"/>
    <mergeCell ref="F25:L25"/>
    <mergeCell ref="C24:E24"/>
    <mergeCell ref="C26:E26"/>
    <mergeCell ref="F32:J32"/>
    <mergeCell ref="C30:L30"/>
    <mergeCell ref="F26:L26"/>
    <mergeCell ref="D28:E28"/>
    <mergeCell ref="G28:I28"/>
    <mergeCell ref="K28:L28"/>
    <mergeCell ref="C33:E33"/>
    <mergeCell ref="F33:J33"/>
    <mergeCell ref="C35:K37"/>
    <mergeCell ref="C52:K52"/>
    <mergeCell ref="D38:J38"/>
    <mergeCell ref="C47:I47"/>
    <mergeCell ref="C49:L50"/>
    <mergeCell ref="D40:L40"/>
    <mergeCell ref="C20:F20"/>
    <mergeCell ref="I51:K51"/>
    <mergeCell ref="C42:L43"/>
    <mergeCell ref="J45:L45"/>
    <mergeCell ref="C45:I45"/>
    <mergeCell ref="C32:E32"/>
  </mergeCells>
  <phoneticPr fontId="0" type="noConversion"/>
  <conditionalFormatting sqref="C84:L84">
    <cfRule type="expression" dxfId="6" priority="2" stopIfTrue="1">
      <formula>OR($J$82&gt;0,$J$83&gt;0,$J$84&gt;0,$J$85&gt;0,$J$86&gt;0)</formula>
    </cfRule>
  </conditionalFormatting>
  <conditionalFormatting sqref="C78:L79">
    <cfRule type="expression" dxfId="5" priority="3" stopIfTrue="1">
      <formula>$M$78&gt;$N$78</formula>
    </cfRule>
  </conditionalFormatting>
  <conditionalFormatting sqref="D40:L40">
    <cfRule type="expression" dxfId="4" priority="4" stopIfTrue="1">
      <formula>LEFT($D$38)="S"</formula>
    </cfRule>
  </conditionalFormatting>
  <conditionalFormatting sqref="C75:L76">
    <cfRule type="expression" dxfId="3" priority="5" stopIfTrue="1">
      <formula>$G$65&gt;0</formula>
    </cfRule>
  </conditionalFormatting>
  <conditionalFormatting sqref="C77:L77">
    <cfRule type="expression" dxfId="2" priority="6" stopIfTrue="1">
      <formula>$G$66&gt;0</formula>
    </cfRule>
  </conditionalFormatting>
  <conditionalFormatting sqref="P47:U47">
    <cfRule type="expression" dxfId="1" priority="1" stopIfTrue="1">
      <formula>LEFT($O$47)&lt;&gt;""</formula>
    </cfRule>
  </conditionalFormatting>
  <dataValidations xWindow="634" yWindow="483" count="12">
    <dataValidation type="date" operator="greaterThan" allowBlank="1" showErrorMessage="1" errorTitle="Enter one date in this field" error="Please enter one date that the reporting period begins or ends in this format: 1/01/2001." sqref="G54:J57">
      <formula1>35795</formula1>
    </dataValidation>
    <dataValidation type="whole" showInputMessage="1" showErrorMessage="1" error="Enter the number of facilities." promptTitle="Whole Number" prompt="Please enter the total number of facilities (0 if none)." sqref="G61:G66 H61:H64">
      <formula1>0</formula1>
      <formula2>1000</formula2>
    </dataValidation>
    <dataValidation type="whole" operator="lessThanOrEqual" showErrorMessage="1" errorTitle="Error" error="The number of facilities reporting data or receiving an on-site inspection cannot be greater than the total number of facilities." sqref="I61:J61">
      <formula1>G61</formula1>
    </dataValidation>
    <dataValidation type="whole" operator="lessThanOrEqual" showErrorMessage="1" errorTitle="Reporting Error" error="The number of facilities reporting data or receiving an on-site inspection cannot be greater than the total number of facilities." sqref="I62:J66">
      <formula1>G62</formula1>
    </dataValidation>
    <dataValidation type="whole" operator="lessThanOrEqual" showErrorMessage="1" errorTitle="Reporting Error" error="The number of facilities holding juveniles or meeting the removal exception cannot be greater than the total number of facilities reported in item eight." sqref="J82:J83">
      <formula1>G63</formula1>
    </dataValidation>
    <dataValidation type="whole" operator="lessThanOrEqual" showErrorMessage="1" errorTitle="Reporting Error" error="The number of facilities holding juveniles or meeting the removal exception cannot be greater than the total number of facilities reported in item eight." sqref="G82:H83">
      <formula1>G63</formula1>
    </dataValidation>
    <dataValidation type="list" showInputMessage="1" showErrorMessage="1" errorTitle="Use drop-down list" error="Please use the drop-down list by clicking the arrow to the right of the data box." promptTitle="Please enter a value." prompt="Were State or Federal definitions used for this monitoring report?" sqref="D38:J38">
      <formula1>$A$39:$A$40</formula1>
    </dataValidation>
    <dataValidation allowBlank="1" showInputMessage="1" showErrorMessage="1" promptTitle="Original Court Jurisdiction Ends" prompt="The upper age of jurisdiction is the oldest age at which a juvenile court has original jurisdiction over an individual for law violating behavior. If this entry is not correct, please contact your assigned OJJDP Compliance Analyst." sqref="J47"/>
    <dataValidation allowBlank="1" showInputMessage="1" showErrorMessage="1" promptTitle="Population of Juveniles         " prompt="This information is automatically entered based on the upper age of original juvenile court jurisdiction or the age correction provided." sqref="I51:L51"/>
    <dataValidation type="whole" operator="lessThanOrEqual" showErrorMessage="1" errorTitle="Reporting Error" error="The number of facilities reporting data or receiving an on-site inspection cannot be greater than the total number of facilities." sqref="K62:L66">
      <formula1>G62</formula1>
    </dataValidation>
    <dataValidation type="whole" operator="lessThanOrEqual" showErrorMessage="1" errorTitle="Error" error="The number of facilities reporting data or receiving an on-site inspection cannot be greater than the total number of facilities." sqref="K61:L61">
      <formula1>G61</formula1>
    </dataValidation>
    <dataValidation type="list" allowBlank="1" showInputMessage="1" showErrorMessage="1" sqref="G28:I28">
      <formula1>States</formula1>
    </dataValidation>
  </dataValidations>
  <pageMargins left="0.25" right="0.25" top="0.75" bottom="0.75" header="0.3" footer="0.3"/>
  <pageSetup scale="95" fitToHeight="0" orientation="portrait" r:id="rId1"/>
  <headerFooter alignWithMargins="0">
    <oddFooter>&amp;LGeneral Information&amp;R&amp;P</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70"/>
  <sheetViews>
    <sheetView zoomScaleNormal="100" workbookViewId="0">
      <selection activeCell="F68" sqref="F68"/>
    </sheetView>
  </sheetViews>
  <sheetFormatPr defaultRowHeight="12.75" x14ac:dyDescent="0.2"/>
  <cols>
    <col min="1" max="2" width="3.7109375" customWidth="1"/>
    <col min="5" max="5" width="15.5703125" customWidth="1"/>
    <col min="6" max="6" width="10.7109375" customWidth="1"/>
    <col min="7" max="7" width="10.85546875" customWidth="1"/>
    <col min="8" max="8" width="10.140625" customWidth="1"/>
    <col min="9" max="9" width="9.5703125" customWidth="1"/>
    <col min="10" max="10" width="18.42578125" customWidth="1"/>
    <col min="11" max="11" width="4.5703125" hidden="1" customWidth="1"/>
  </cols>
  <sheetData>
    <row r="1" spans="1:14" ht="15.75" x14ac:dyDescent="0.25">
      <c r="A1" s="8" t="s">
        <v>14</v>
      </c>
      <c r="B1" s="254" t="s">
        <v>149</v>
      </c>
      <c r="C1" s="254"/>
      <c r="D1" s="254"/>
      <c r="E1" s="254"/>
      <c r="F1" s="254"/>
      <c r="G1" s="254"/>
      <c r="H1" s="254"/>
      <c r="I1" s="254"/>
      <c r="J1" s="254"/>
      <c r="K1" s="5"/>
      <c r="L1" s="5"/>
      <c r="M1" s="5"/>
      <c r="N1" s="5"/>
    </row>
    <row r="2" spans="1:14" ht="15.75" customHeight="1" x14ac:dyDescent="0.2">
      <c r="A2" s="5"/>
      <c r="B2" s="254"/>
      <c r="C2" s="254"/>
      <c r="D2" s="254"/>
      <c r="E2" s="254"/>
      <c r="F2" s="254"/>
      <c r="G2" s="254"/>
      <c r="H2" s="254"/>
      <c r="I2" s="254"/>
      <c r="J2" s="254"/>
      <c r="K2" s="5"/>
      <c r="L2" s="5"/>
      <c r="M2" s="5"/>
      <c r="N2" s="5"/>
    </row>
    <row r="3" spans="1:14" ht="9" customHeight="1" x14ac:dyDescent="0.25">
      <c r="A3" s="5"/>
      <c r="B3" s="53"/>
      <c r="C3" s="53"/>
      <c r="D3" s="53"/>
      <c r="E3" s="53"/>
      <c r="F3" s="53"/>
      <c r="G3" s="53"/>
      <c r="H3" s="53"/>
      <c r="I3" s="53"/>
      <c r="J3" s="53"/>
      <c r="K3" s="5"/>
      <c r="L3" s="5"/>
      <c r="M3" s="5"/>
      <c r="N3" s="5"/>
    </row>
    <row r="4" spans="1:14" ht="43.5" customHeight="1" x14ac:dyDescent="0.2">
      <c r="A4" s="5"/>
      <c r="B4" s="54" t="s">
        <v>56</v>
      </c>
      <c r="C4" s="149" t="s">
        <v>188</v>
      </c>
      <c r="D4" s="149"/>
      <c r="E4" s="149"/>
      <c r="F4" s="149"/>
      <c r="G4" s="149"/>
      <c r="H4" s="149"/>
      <c r="I4" s="149"/>
      <c r="J4" s="149"/>
      <c r="K4" s="149"/>
      <c r="L4" s="5"/>
      <c r="M4" s="5"/>
      <c r="N4" s="5"/>
    </row>
    <row r="5" spans="1:14" x14ac:dyDescent="0.2">
      <c r="A5" s="5"/>
      <c r="B5" s="5"/>
      <c r="C5" s="54"/>
      <c r="D5" s="54"/>
      <c r="E5" s="54"/>
      <c r="F5" s="54"/>
      <c r="G5" s="54"/>
      <c r="H5" s="54"/>
      <c r="I5" s="54"/>
      <c r="J5" s="54"/>
      <c r="K5" s="113"/>
      <c r="L5" s="5"/>
      <c r="M5" s="5"/>
      <c r="N5" s="5"/>
    </row>
    <row r="6" spans="1:14" ht="15.75" customHeight="1" x14ac:dyDescent="0.2">
      <c r="A6" s="5"/>
      <c r="B6" s="5"/>
      <c r="C6" s="54"/>
      <c r="D6" s="54"/>
      <c r="E6" s="54"/>
      <c r="F6" s="54"/>
      <c r="G6" s="54"/>
      <c r="H6" s="54"/>
      <c r="I6" s="54"/>
      <c r="J6" s="54"/>
      <c r="K6" s="113"/>
      <c r="L6" s="5"/>
      <c r="M6" s="5"/>
      <c r="N6" s="5"/>
    </row>
    <row r="7" spans="1:14" ht="16.5" customHeight="1" x14ac:dyDescent="0.2">
      <c r="A7" s="5"/>
      <c r="B7" s="5"/>
      <c r="C7" s="255" t="s">
        <v>58</v>
      </c>
      <c r="D7" s="256"/>
      <c r="E7" s="256"/>
      <c r="F7" s="256"/>
      <c r="G7" s="256"/>
      <c r="H7" s="256"/>
      <c r="I7" s="256"/>
      <c r="J7" s="256"/>
      <c r="K7" s="155"/>
      <c r="L7" s="5"/>
      <c r="M7" s="5"/>
      <c r="N7" s="5"/>
    </row>
    <row r="8" spans="1:14" x14ac:dyDescent="0.2">
      <c r="A8" s="5"/>
      <c r="B8" s="5"/>
      <c r="C8" s="5"/>
      <c r="D8" s="5"/>
      <c r="E8" s="5"/>
      <c r="F8" s="202" t="s">
        <v>55</v>
      </c>
      <c r="G8" s="257" t="s">
        <v>54</v>
      </c>
      <c r="H8" s="202" t="s">
        <v>195</v>
      </c>
      <c r="I8" s="202"/>
      <c r="J8" s="202"/>
      <c r="K8" s="5"/>
      <c r="L8" s="5"/>
      <c r="M8" s="5"/>
      <c r="N8" s="5"/>
    </row>
    <row r="9" spans="1:14" x14ac:dyDescent="0.2">
      <c r="A9" s="5"/>
      <c r="B9" s="5"/>
      <c r="C9" s="5"/>
      <c r="D9" s="5"/>
      <c r="E9" s="5"/>
      <c r="F9" s="202"/>
      <c r="G9" s="257"/>
      <c r="H9" s="202"/>
      <c r="I9" s="202"/>
      <c r="J9" s="202"/>
      <c r="K9" s="5"/>
      <c r="L9" s="5"/>
      <c r="M9" s="5"/>
      <c r="N9" s="5"/>
    </row>
    <row r="10" spans="1:14" ht="17.25" customHeight="1" thickBot="1" x14ac:dyDescent="0.25">
      <c r="A10" s="5"/>
      <c r="B10" s="5"/>
      <c r="C10" s="204" t="s">
        <v>17</v>
      </c>
      <c r="D10" s="204"/>
      <c r="E10" s="204"/>
      <c r="F10" s="202"/>
      <c r="G10" s="202"/>
      <c r="H10" s="204"/>
      <c r="I10" s="204"/>
      <c r="J10" s="204"/>
      <c r="K10" s="5"/>
      <c r="L10" s="5"/>
      <c r="M10" s="5"/>
      <c r="N10" s="5"/>
    </row>
    <row r="11" spans="1:14" x14ac:dyDescent="0.2">
      <c r="A11" s="5"/>
      <c r="B11" s="5"/>
      <c r="C11" s="203" t="s">
        <v>10</v>
      </c>
      <c r="D11" s="203"/>
      <c r="E11" s="203"/>
      <c r="F11" s="32"/>
      <c r="G11" s="32"/>
      <c r="H11" s="5"/>
      <c r="I11" s="122" t="e">
        <f>(($F$11+$G$11)*12)/('A.  General Info'!$K$56*'A.  General Info'!$I$71)</f>
        <v>#VALUE!</v>
      </c>
      <c r="J11" s="5"/>
      <c r="K11" s="5"/>
      <c r="L11" s="5"/>
      <c r="M11" s="5"/>
      <c r="N11" s="5"/>
    </row>
    <row r="12" spans="1:14" ht="13.5" thickBot="1" x14ac:dyDescent="0.25">
      <c r="A12" s="5"/>
      <c r="B12" s="5"/>
      <c r="C12" s="203" t="s">
        <v>11</v>
      </c>
      <c r="D12" s="203"/>
      <c r="E12" s="203"/>
      <c r="F12" s="38"/>
      <c r="G12" s="38"/>
      <c r="H12" s="5"/>
      <c r="I12" s="122" t="e">
        <f>(($F$12+$G$12)*12)/('A.  General Info'!$K$57*'A.  General Info'!$I$72)</f>
        <v>#VALUE!</v>
      </c>
      <c r="J12" s="5"/>
      <c r="K12" s="5"/>
      <c r="L12" s="5"/>
      <c r="M12" s="5"/>
      <c r="N12" s="5"/>
    </row>
    <row r="13" spans="1:14" x14ac:dyDescent="0.2">
      <c r="A13" s="5"/>
      <c r="B13" s="5"/>
      <c r="C13" s="5"/>
      <c r="D13" s="5"/>
      <c r="E13" s="5"/>
      <c r="F13" s="5"/>
      <c r="G13" s="5"/>
      <c r="H13" s="5"/>
      <c r="I13" s="5"/>
      <c r="J13" s="5"/>
      <c r="K13" s="5"/>
      <c r="L13" s="5"/>
      <c r="M13" s="5"/>
      <c r="N13" s="5"/>
    </row>
    <row r="14" spans="1:14" x14ac:dyDescent="0.2">
      <c r="A14" s="5"/>
      <c r="B14" s="21" t="s">
        <v>6</v>
      </c>
      <c r="C14" s="258" t="s">
        <v>189</v>
      </c>
      <c r="D14" s="258"/>
      <c r="E14" s="258"/>
      <c r="F14" s="258"/>
      <c r="G14" s="258"/>
      <c r="H14" s="258"/>
      <c r="I14" s="258"/>
      <c r="J14" s="258"/>
      <c r="K14" s="259"/>
      <c r="L14" s="5"/>
      <c r="M14" s="5"/>
      <c r="N14" s="5"/>
    </row>
    <row r="15" spans="1:14" ht="19.5" customHeight="1" x14ac:dyDescent="0.2">
      <c r="A15" s="5"/>
      <c r="B15" s="5"/>
      <c r="C15" s="258"/>
      <c r="D15" s="258"/>
      <c r="E15" s="258"/>
      <c r="F15" s="258"/>
      <c r="G15" s="258"/>
      <c r="H15" s="258"/>
      <c r="I15" s="258"/>
      <c r="J15" s="258"/>
      <c r="K15" s="259"/>
      <c r="L15" s="5"/>
      <c r="M15" s="5"/>
      <c r="N15" s="5"/>
    </row>
    <row r="16" spans="1:14" ht="36.75" customHeight="1" x14ac:dyDescent="0.2">
      <c r="A16" s="5"/>
      <c r="B16" s="5"/>
      <c r="C16" s="255" t="s">
        <v>150</v>
      </c>
      <c r="D16" s="256"/>
      <c r="E16" s="256"/>
      <c r="F16" s="256"/>
      <c r="G16" s="256"/>
      <c r="H16" s="256"/>
      <c r="I16" s="256"/>
      <c r="J16" s="256"/>
      <c r="K16" s="155"/>
      <c r="L16" s="5"/>
      <c r="M16" s="5"/>
      <c r="N16" s="5"/>
    </row>
    <row r="17" spans="1:14" ht="12.75" customHeight="1" x14ac:dyDescent="0.2">
      <c r="A17" s="5"/>
      <c r="B17" s="5"/>
      <c r="C17" s="5"/>
      <c r="D17" s="5"/>
      <c r="E17" s="5"/>
      <c r="F17" s="202" t="s">
        <v>16</v>
      </c>
      <c r="G17" s="5"/>
      <c r="H17" s="202" t="s">
        <v>195</v>
      </c>
      <c r="I17" s="202"/>
      <c r="J17" s="202"/>
      <c r="K17" s="5"/>
      <c r="L17" s="5"/>
      <c r="M17" s="5"/>
      <c r="N17" s="5"/>
    </row>
    <row r="18" spans="1:14" x14ac:dyDescent="0.2">
      <c r="A18" s="5"/>
      <c r="B18" s="5"/>
      <c r="C18" s="5"/>
      <c r="D18" s="5"/>
      <c r="E18" s="5"/>
      <c r="F18" s="202"/>
      <c r="G18" s="5"/>
      <c r="H18" s="202"/>
      <c r="I18" s="202"/>
      <c r="J18" s="202"/>
      <c r="K18" s="5"/>
      <c r="L18" s="5"/>
      <c r="M18" s="5"/>
      <c r="N18" s="5"/>
    </row>
    <row r="19" spans="1:14" ht="13.5" thickBot="1" x14ac:dyDescent="0.25">
      <c r="A19" s="5"/>
      <c r="B19" s="5"/>
      <c r="C19" s="204" t="s">
        <v>17</v>
      </c>
      <c r="D19" s="204"/>
      <c r="E19" s="204"/>
      <c r="F19" s="202"/>
      <c r="G19" s="31"/>
      <c r="H19" s="204"/>
      <c r="I19" s="204"/>
      <c r="J19" s="204"/>
      <c r="K19" s="5"/>
      <c r="L19" s="5"/>
      <c r="M19" s="5"/>
      <c r="N19" s="5"/>
    </row>
    <row r="20" spans="1:14" x14ac:dyDescent="0.2">
      <c r="A20" s="5"/>
      <c r="B20" s="5"/>
      <c r="C20" s="203" t="s">
        <v>184</v>
      </c>
      <c r="D20" s="203"/>
      <c r="E20" s="203"/>
      <c r="F20" s="32"/>
      <c r="G20" s="5"/>
      <c r="H20" s="5"/>
      <c r="I20" s="122" t="e">
        <f>(($F$20*12)/('A.  General Info'!$K$54*'A.  General Info'!$I$69))</f>
        <v>#VALUE!</v>
      </c>
      <c r="J20" s="5"/>
      <c r="K20" s="5"/>
      <c r="L20" s="5"/>
      <c r="M20" s="5"/>
      <c r="N20" s="5"/>
    </row>
    <row r="21" spans="1:14" ht="13.5" thickBot="1" x14ac:dyDescent="0.25">
      <c r="A21" s="5"/>
      <c r="B21" s="5"/>
      <c r="C21" s="203" t="s">
        <v>185</v>
      </c>
      <c r="D21" s="203"/>
      <c r="E21" s="203"/>
      <c r="F21" s="38"/>
      <c r="G21" s="5"/>
      <c r="H21" s="5"/>
      <c r="I21" s="122" t="e">
        <f>($F$21*12)/('A.  General Info'!$K$55*'A.  General Info'!$I$70)</f>
        <v>#VALUE!</v>
      </c>
      <c r="J21" s="5"/>
      <c r="K21" s="5"/>
      <c r="L21" s="5"/>
      <c r="M21" s="5"/>
      <c r="N21" s="5"/>
    </row>
    <row r="22" spans="1:14" x14ac:dyDescent="0.2">
      <c r="A22" s="5"/>
      <c r="B22" s="5"/>
      <c r="C22" s="5"/>
      <c r="D22" s="5"/>
      <c r="E22" s="5"/>
      <c r="F22" s="5"/>
      <c r="G22" s="5"/>
      <c r="H22" s="5"/>
      <c r="I22" s="5"/>
      <c r="J22" s="5"/>
      <c r="K22" s="5"/>
      <c r="L22" s="5"/>
      <c r="M22" s="5"/>
      <c r="N22" s="5"/>
    </row>
    <row r="23" spans="1:14" x14ac:dyDescent="0.2">
      <c r="A23" s="5"/>
      <c r="B23" s="21" t="s">
        <v>7</v>
      </c>
      <c r="C23" s="258" t="s">
        <v>190</v>
      </c>
      <c r="D23" s="258"/>
      <c r="E23" s="258"/>
      <c r="F23" s="258"/>
      <c r="G23" s="258"/>
      <c r="H23" s="258"/>
      <c r="I23" s="258"/>
      <c r="J23" s="258"/>
      <c r="K23" s="259"/>
      <c r="L23" s="5"/>
      <c r="M23" s="5"/>
      <c r="N23" s="5"/>
    </row>
    <row r="24" spans="1:14" ht="31.5" customHeight="1" x14ac:dyDescent="0.2">
      <c r="A24" s="5"/>
      <c r="B24" s="5"/>
      <c r="C24" s="258"/>
      <c r="D24" s="258"/>
      <c r="E24" s="258"/>
      <c r="F24" s="258"/>
      <c r="G24" s="258"/>
      <c r="H24" s="258"/>
      <c r="I24" s="258"/>
      <c r="J24" s="258"/>
      <c r="K24" s="259"/>
      <c r="L24" s="5"/>
      <c r="M24" s="5"/>
      <c r="N24" s="5"/>
    </row>
    <row r="25" spans="1:14" ht="39.75" customHeight="1" x14ac:dyDescent="0.2">
      <c r="A25" s="5"/>
      <c r="B25" s="5"/>
      <c r="C25" s="255" t="s">
        <v>150</v>
      </c>
      <c r="D25" s="256"/>
      <c r="E25" s="256"/>
      <c r="F25" s="256"/>
      <c r="G25" s="256"/>
      <c r="H25" s="256"/>
      <c r="I25" s="256"/>
      <c r="J25" s="256"/>
      <c r="K25" s="155"/>
      <c r="L25" s="5"/>
      <c r="M25" s="5"/>
      <c r="N25" s="5"/>
    </row>
    <row r="26" spans="1:14" ht="12.75" customHeight="1" x14ac:dyDescent="0.2">
      <c r="A26" s="5"/>
      <c r="B26" s="5"/>
      <c r="C26" s="5"/>
      <c r="D26" s="5"/>
      <c r="E26" s="5"/>
      <c r="F26" s="202" t="s">
        <v>16</v>
      </c>
      <c r="G26" s="5"/>
      <c r="H26" s="202" t="s">
        <v>195</v>
      </c>
      <c r="I26" s="202"/>
      <c r="J26" s="202"/>
      <c r="K26" s="5"/>
      <c r="L26" s="5"/>
      <c r="M26" s="5"/>
      <c r="N26" s="5"/>
    </row>
    <row r="27" spans="1:14" x14ac:dyDescent="0.2">
      <c r="A27" s="5"/>
      <c r="B27" s="5"/>
      <c r="C27" s="5"/>
      <c r="D27" s="5"/>
      <c r="E27" s="5"/>
      <c r="F27" s="202"/>
      <c r="G27" s="5"/>
      <c r="H27" s="202"/>
      <c r="I27" s="202"/>
      <c r="J27" s="202"/>
      <c r="K27" s="5"/>
      <c r="L27" s="5"/>
      <c r="M27" s="5"/>
      <c r="N27" s="5"/>
    </row>
    <row r="28" spans="1:14" ht="13.5" thickBot="1" x14ac:dyDescent="0.25">
      <c r="A28" s="5"/>
      <c r="B28" s="5"/>
      <c r="C28" s="204" t="s">
        <v>17</v>
      </c>
      <c r="D28" s="204"/>
      <c r="E28" s="204"/>
      <c r="F28" s="202"/>
      <c r="G28" s="31"/>
      <c r="H28" s="204"/>
      <c r="I28" s="204"/>
      <c r="J28" s="204"/>
      <c r="K28" s="5"/>
      <c r="L28" s="5"/>
      <c r="M28" s="5"/>
      <c r="N28" s="5"/>
    </row>
    <row r="29" spans="1:14" x14ac:dyDescent="0.2">
      <c r="A29" s="5"/>
      <c r="B29" s="5"/>
      <c r="C29" s="203" t="s">
        <v>184</v>
      </c>
      <c r="D29" s="203"/>
      <c r="E29" s="203"/>
      <c r="F29" s="32"/>
      <c r="G29" s="5"/>
      <c r="H29" s="5"/>
      <c r="I29" s="122" t="e">
        <f>($F$29*12)/('A.  General Info'!$K$54*'A.  General Info'!$I$69)</f>
        <v>#VALUE!</v>
      </c>
      <c r="J29" s="5"/>
      <c r="K29" s="5"/>
      <c r="L29" s="5"/>
      <c r="M29" s="5"/>
      <c r="N29" s="5"/>
    </row>
    <row r="30" spans="1:14" ht="13.5" thickBot="1" x14ac:dyDescent="0.25">
      <c r="A30" s="5"/>
      <c r="B30" s="5"/>
      <c r="C30" s="203" t="s">
        <v>185</v>
      </c>
      <c r="D30" s="203"/>
      <c r="E30" s="203"/>
      <c r="F30" s="38"/>
      <c r="G30" s="5"/>
      <c r="H30" s="5"/>
      <c r="I30" s="122" t="e">
        <f>($F$30*12)/('A.  General Info'!$K$55*'A.  General Info'!$I$70)</f>
        <v>#VALUE!</v>
      </c>
      <c r="J30" s="5"/>
      <c r="K30" s="5"/>
      <c r="L30" s="5"/>
      <c r="M30" s="5"/>
      <c r="N30" s="5"/>
    </row>
    <row r="31" spans="1:14" x14ac:dyDescent="0.2">
      <c r="A31" s="5"/>
      <c r="B31" s="5"/>
      <c r="C31" s="5"/>
      <c r="D31" s="5"/>
      <c r="E31" s="5"/>
      <c r="F31" s="5"/>
      <c r="G31" s="5"/>
      <c r="H31" s="5"/>
      <c r="I31" s="5"/>
      <c r="J31" s="5"/>
      <c r="K31" s="5"/>
      <c r="L31" s="5"/>
      <c r="M31" s="5"/>
      <c r="N31" s="5"/>
    </row>
    <row r="32" spans="1:14" ht="13.5" thickBot="1" x14ac:dyDescent="0.25">
      <c r="A32" s="5"/>
      <c r="B32" s="5"/>
      <c r="C32" s="5"/>
      <c r="D32" s="5"/>
      <c r="E32" s="5"/>
      <c r="F32" s="5"/>
      <c r="G32" s="5"/>
      <c r="H32" s="5"/>
      <c r="I32" s="5"/>
      <c r="J32" s="5"/>
      <c r="K32" s="5"/>
      <c r="L32" s="5"/>
      <c r="M32" s="5"/>
      <c r="N32" s="5"/>
    </row>
    <row r="33" spans="1:14" ht="25.5" customHeight="1" thickBot="1" x14ac:dyDescent="0.25">
      <c r="A33" s="5"/>
      <c r="B33" s="262" t="s">
        <v>151</v>
      </c>
      <c r="C33" s="262"/>
      <c r="D33" s="262"/>
      <c r="E33" s="262"/>
      <c r="F33" s="262"/>
      <c r="G33" s="262"/>
      <c r="H33" s="262"/>
      <c r="I33" s="260">
        <f>SUMIF($I$11:$I$12,"&gt;0")+SUMIF($I$20:$I$21,"&gt;0")+SUMIF($I$29:$I$30,"&gt;0")</f>
        <v>0</v>
      </c>
      <c r="J33" s="261"/>
      <c r="K33" s="5"/>
      <c r="L33" s="5"/>
      <c r="M33" s="5"/>
      <c r="N33" s="5"/>
    </row>
    <row r="34" spans="1:14" ht="81" customHeight="1" thickBot="1" x14ac:dyDescent="0.25">
      <c r="A34" s="5"/>
      <c r="B34" s="262" t="s">
        <v>181</v>
      </c>
      <c r="C34" s="262"/>
      <c r="D34" s="262"/>
      <c r="E34" s="262"/>
      <c r="F34" s="262"/>
      <c r="G34" s="262"/>
      <c r="H34" s="262"/>
      <c r="I34" s="260">
        <f>IF(ISTEXT('A.  General Info'!$J$45),0,$I$33/('A.  General Info'!$J$45/100000))</f>
        <v>0</v>
      </c>
      <c r="J34" s="261"/>
      <c r="K34" s="5"/>
      <c r="L34" s="5"/>
      <c r="M34" s="5"/>
      <c r="N34" s="5"/>
    </row>
    <row r="35" spans="1:14" ht="16.5" customHeight="1" x14ac:dyDescent="0.2">
      <c r="A35" s="5"/>
      <c r="B35" s="117"/>
      <c r="C35" s="117"/>
      <c r="D35" s="117"/>
      <c r="E35" s="117"/>
      <c r="F35" s="117"/>
      <c r="G35" s="117"/>
      <c r="H35" s="117"/>
      <c r="I35" s="117"/>
      <c r="J35" s="117"/>
      <c r="K35" s="5"/>
      <c r="L35" s="5"/>
      <c r="M35" s="5"/>
      <c r="N35" s="5"/>
    </row>
    <row r="36" spans="1:14" x14ac:dyDescent="0.2">
      <c r="A36" s="5"/>
      <c r="B36" s="5"/>
      <c r="C36" s="5"/>
      <c r="D36" s="5"/>
      <c r="E36" s="5"/>
      <c r="F36" s="5"/>
      <c r="G36" s="5"/>
      <c r="H36" s="5"/>
      <c r="I36" s="5"/>
      <c r="J36" s="5"/>
      <c r="K36" s="5"/>
      <c r="L36" s="5"/>
      <c r="M36" s="5"/>
      <c r="N36" s="5"/>
    </row>
    <row r="37" spans="1:14" ht="12.75" customHeight="1" x14ac:dyDescent="0.2">
      <c r="A37" s="5"/>
      <c r="B37" s="21" t="s">
        <v>8</v>
      </c>
      <c r="C37" s="258" t="s">
        <v>57</v>
      </c>
      <c r="D37" s="258"/>
      <c r="E37" s="258"/>
      <c r="F37" s="258"/>
      <c r="G37" s="258"/>
      <c r="H37" s="258"/>
      <c r="I37" s="258"/>
      <c r="J37" s="258"/>
      <c r="K37" s="149"/>
      <c r="L37" s="5"/>
      <c r="M37" s="5"/>
      <c r="N37" s="5"/>
    </row>
    <row r="38" spans="1:14" ht="19.5" customHeight="1" x14ac:dyDescent="0.2">
      <c r="A38" s="5"/>
      <c r="B38" s="5"/>
      <c r="C38" s="258"/>
      <c r="D38" s="258"/>
      <c r="E38" s="258"/>
      <c r="F38" s="258"/>
      <c r="G38" s="258"/>
      <c r="H38" s="258"/>
      <c r="I38" s="258"/>
      <c r="J38" s="258"/>
      <c r="K38" s="149"/>
      <c r="L38" s="5"/>
      <c r="M38" s="5"/>
      <c r="N38" s="5"/>
    </row>
    <row r="39" spans="1:14" ht="12.75" customHeight="1" x14ac:dyDescent="0.2">
      <c r="A39" s="5"/>
      <c r="B39" s="5"/>
      <c r="C39" s="5"/>
      <c r="D39" s="5"/>
      <c r="E39" s="5"/>
      <c r="F39" s="202" t="s">
        <v>29</v>
      </c>
      <c r="G39" s="263"/>
      <c r="H39" s="202" t="s">
        <v>194</v>
      </c>
      <c r="I39" s="202"/>
      <c r="J39" s="202"/>
      <c r="K39" s="5"/>
      <c r="L39" s="5"/>
      <c r="M39" s="5"/>
      <c r="N39" s="5"/>
    </row>
    <row r="40" spans="1:14" x14ac:dyDescent="0.2">
      <c r="A40" s="5"/>
      <c r="B40" s="5"/>
      <c r="C40" s="5"/>
      <c r="D40" s="5"/>
      <c r="E40" s="5"/>
      <c r="F40" s="202"/>
      <c r="G40" s="263"/>
      <c r="H40" s="202"/>
      <c r="I40" s="202"/>
      <c r="J40" s="202"/>
      <c r="K40" s="5"/>
      <c r="L40" s="5"/>
      <c r="M40" s="5"/>
      <c r="N40" s="5"/>
    </row>
    <row r="41" spans="1:14" ht="13.5" thickBot="1" x14ac:dyDescent="0.25">
      <c r="A41" s="5"/>
      <c r="B41" s="5"/>
      <c r="C41" s="204" t="s">
        <v>17</v>
      </c>
      <c r="D41" s="204"/>
      <c r="E41" s="204"/>
      <c r="F41" s="202"/>
      <c r="G41" s="264"/>
      <c r="H41" s="204"/>
      <c r="I41" s="204"/>
      <c r="J41" s="204"/>
      <c r="K41" s="5"/>
      <c r="L41" s="5"/>
      <c r="M41" s="5"/>
      <c r="N41" s="5"/>
    </row>
    <row r="42" spans="1:14" x14ac:dyDescent="0.2">
      <c r="A42" s="5"/>
      <c r="B42" s="5"/>
      <c r="C42" s="203" t="s">
        <v>184</v>
      </c>
      <c r="D42" s="203"/>
      <c r="E42" s="203"/>
      <c r="F42" s="32"/>
      <c r="G42" s="5"/>
      <c r="H42" s="5"/>
      <c r="I42" s="122" t="e">
        <f>($F$42*12)/('A.  General Info'!$K$54*'A.  General Info'!$I$69)</f>
        <v>#VALUE!</v>
      </c>
      <c r="J42" s="5"/>
      <c r="K42" s="5"/>
      <c r="L42" s="5"/>
      <c r="M42" s="5"/>
      <c r="N42" s="5"/>
    </row>
    <row r="43" spans="1:14" ht="13.5" thickBot="1" x14ac:dyDescent="0.25">
      <c r="A43" s="5"/>
      <c r="B43" s="5"/>
      <c r="C43" s="203" t="s">
        <v>185</v>
      </c>
      <c r="D43" s="203"/>
      <c r="E43" s="203"/>
      <c r="F43" s="38"/>
      <c r="G43" s="5"/>
      <c r="H43" s="5"/>
      <c r="I43" s="122" t="e">
        <f>($F$43*12)/('A.  General Info'!$K$55*'A.  General Info'!$I$70)</f>
        <v>#VALUE!</v>
      </c>
      <c r="J43" s="5"/>
      <c r="K43" s="5"/>
      <c r="L43" s="5"/>
      <c r="M43" s="5"/>
      <c r="N43" s="5"/>
    </row>
    <row r="44" spans="1:14" x14ac:dyDescent="0.2">
      <c r="A44" s="5"/>
      <c r="B44" s="5"/>
      <c r="C44" s="5"/>
      <c r="D44" s="5"/>
      <c r="E44" s="5"/>
      <c r="F44" s="5"/>
      <c r="G44" s="5"/>
      <c r="H44" s="5"/>
      <c r="I44" s="5"/>
      <c r="J44" s="5"/>
      <c r="K44" s="5"/>
      <c r="L44" s="5"/>
      <c r="M44" s="5"/>
      <c r="N44" s="5"/>
    </row>
    <row r="45" spans="1:14" ht="41.25" customHeight="1" x14ac:dyDescent="0.2">
      <c r="A45" s="5"/>
      <c r="B45" s="5"/>
      <c r="C45" s="155" t="str">
        <f>IF((SUM(F42:F43))&gt;0,"Please attach to your monitoring report an explanation of how the State verifies that the criteria for using the Valid Court Order exclusion has been satisfied pursuant to regulation found in 28 CFR 31.303(f)(3)(i-vii).","")</f>
        <v/>
      </c>
      <c r="D45" s="155"/>
      <c r="E45" s="155"/>
      <c r="F45" s="155"/>
      <c r="G45" s="155"/>
      <c r="H45" s="155"/>
      <c r="I45" s="155"/>
      <c r="J45" s="155"/>
      <c r="K45" s="5"/>
      <c r="L45" s="5"/>
      <c r="M45" s="5"/>
      <c r="N45" s="5"/>
    </row>
    <row r="46" spans="1:14" ht="4.5" customHeight="1" x14ac:dyDescent="0.2">
      <c r="A46" s="5"/>
      <c r="B46" s="5"/>
      <c r="C46" s="5"/>
      <c r="D46" s="5"/>
      <c r="E46" s="5"/>
      <c r="F46" s="5"/>
      <c r="G46" s="5"/>
      <c r="H46" s="5"/>
      <c r="I46" s="5"/>
      <c r="J46" s="5"/>
      <c r="K46" s="5"/>
      <c r="L46" s="5"/>
      <c r="M46" s="5"/>
      <c r="N46" s="5"/>
    </row>
    <row r="47" spans="1:14" ht="12.75" customHeight="1" x14ac:dyDescent="0.2">
      <c r="A47" s="5"/>
      <c r="B47" s="21" t="s">
        <v>9</v>
      </c>
      <c r="C47" s="258" t="s">
        <v>28</v>
      </c>
      <c r="D47" s="258"/>
      <c r="E47" s="258"/>
      <c r="F47" s="258"/>
      <c r="G47" s="258"/>
      <c r="H47" s="258"/>
      <c r="I47" s="258"/>
      <c r="J47" s="258"/>
      <c r="K47" s="258"/>
      <c r="L47" s="5"/>
      <c r="M47" s="5"/>
      <c r="N47" s="5"/>
    </row>
    <row r="48" spans="1:14" ht="30.75" customHeight="1" x14ac:dyDescent="0.2">
      <c r="A48" s="5"/>
      <c r="B48" s="5"/>
      <c r="C48" s="258"/>
      <c r="D48" s="258"/>
      <c r="E48" s="258"/>
      <c r="F48" s="258"/>
      <c r="G48" s="258"/>
      <c r="H48" s="258"/>
      <c r="I48" s="258"/>
      <c r="J48" s="258"/>
      <c r="K48" s="258"/>
      <c r="L48" s="5"/>
      <c r="M48" s="5"/>
      <c r="N48" s="5"/>
    </row>
    <row r="49" spans="1:14" ht="12.75" customHeight="1" x14ac:dyDescent="0.2">
      <c r="A49" s="5"/>
      <c r="B49" s="5"/>
      <c r="C49" s="5"/>
      <c r="D49" s="5"/>
      <c r="E49" s="5"/>
      <c r="F49" s="202" t="s">
        <v>30</v>
      </c>
      <c r="G49" s="263"/>
      <c r="H49" s="202" t="s">
        <v>193</v>
      </c>
      <c r="I49" s="202"/>
      <c r="J49" s="202"/>
      <c r="K49" s="5"/>
      <c r="L49" s="5"/>
      <c r="M49" s="5"/>
      <c r="N49" s="5"/>
    </row>
    <row r="50" spans="1:14" x14ac:dyDescent="0.2">
      <c r="A50" s="5"/>
      <c r="B50" s="5"/>
      <c r="C50" s="5"/>
      <c r="D50" s="5"/>
      <c r="E50" s="5"/>
      <c r="F50" s="202"/>
      <c r="G50" s="263"/>
      <c r="H50" s="202"/>
      <c r="I50" s="202"/>
      <c r="J50" s="202"/>
      <c r="K50" s="5"/>
      <c r="L50" s="5"/>
      <c r="M50" s="5"/>
      <c r="N50" s="5"/>
    </row>
    <row r="51" spans="1:14" ht="13.5" thickBot="1" x14ac:dyDescent="0.25">
      <c r="A51" s="5"/>
      <c r="B51" s="5"/>
      <c r="C51" s="204" t="s">
        <v>17</v>
      </c>
      <c r="D51" s="204"/>
      <c r="E51" s="204"/>
      <c r="F51" s="202"/>
      <c r="G51" s="264"/>
      <c r="H51" s="204"/>
      <c r="I51" s="204"/>
      <c r="J51" s="204"/>
      <c r="K51" s="5"/>
      <c r="L51" s="5"/>
      <c r="M51" s="5"/>
      <c r="N51" s="5"/>
    </row>
    <row r="52" spans="1:14" x14ac:dyDescent="0.2">
      <c r="A52" s="5"/>
      <c r="B52" s="5"/>
      <c r="C52" s="203" t="s">
        <v>184</v>
      </c>
      <c r="D52" s="203"/>
      <c r="E52" s="203"/>
      <c r="F52" s="32"/>
      <c r="G52" s="5"/>
      <c r="H52" s="5"/>
      <c r="I52" s="122" t="e">
        <f>($F$52*12)/('A.  General Info'!$K$54*'A.  General Info'!$I$69)</f>
        <v>#VALUE!</v>
      </c>
      <c r="J52" s="5"/>
      <c r="K52" s="5"/>
      <c r="L52" s="5"/>
      <c r="M52" s="5"/>
      <c r="N52" s="5"/>
    </row>
    <row r="53" spans="1:14" x14ac:dyDescent="0.2">
      <c r="A53" s="5"/>
      <c r="B53" s="5"/>
      <c r="C53" s="203" t="s">
        <v>185</v>
      </c>
      <c r="D53" s="203"/>
      <c r="E53" s="203"/>
      <c r="F53" s="34"/>
      <c r="G53" s="5"/>
      <c r="H53" s="5"/>
      <c r="I53" s="122" t="e">
        <f>($F$53*12)/('A.  General Info'!$K$55*'A.  General Info'!$I$70)</f>
        <v>#VALUE!</v>
      </c>
      <c r="J53" s="5"/>
      <c r="K53" s="5"/>
      <c r="L53" s="5"/>
      <c r="M53" s="5"/>
      <c r="N53" s="5"/>
    </row>
    <row r="54" spans="1:14" x14ac:dyDescent="0.2">
      <c r="A54" s="5"/>
      <c r="B54" s="5"/>
      <c r="C54" s="155" t="s">
        <v>10</v>
      </c>
      <c r="D54" s="155"/>
      <c r="E54" s="155"/>
      <c r="F54" s="34"/>
      <c r="G54" s="5"/>
      <c r="H54" s="5"/>
      <c r="I54" s="122" t="e">
        <f>($F$54*12)/('A.  General Info'!$K$56*'A.  General Info'!$I$71)</f>
        <v>#VALUE!</v>
      </c>
      <c r="J54" s="5"/>
      <c r="K54" s="5"/>
      <c r="L54" s="5"/>
      <c r="M54" s="5"/>
      <c r="N54" s="5"/>
    </row>
    <row r="55" spans="1:14" ht="13.5" thickBot="1" x14ac:dyDescent="0.25">
      <c r="A55" s="5"/>
      <c r="B55" s="5"/>
      <c r="C55" s="155" t="s">
        <v>11</v>
      </c>
      <c r="D55" s="155"/>
      <c r="E55" s="155"/>
      <c r="F55" s="38"/>
      <c r="G55" s="5"/>
      <c r="H55" s="5"/>
      <c r="I55" s="122" t="e">
        <f>($F$55*12)/('A.  General Info'!$K$57*'A.  General Info'!$I$72)</f>
        <v>#VALUE!</v>
      </c>
      <c r="J55" s="5"/>
      <c r="K55" s="5"/>
      <c r="L55" s="5"/>
      <c r="M55" s="5"/>
      <c r="N55" s="5"/>
    </row>
    <row r="56" spans="1:14" x14ac:dyDescent="0.2">
      <c r="A56" s="5"/>
      <c r="B56" s="5"/>
      <c r="C56" s="5"/>
      <c r="D56" s="5"/>
      <c r="E56" s="5"/>
      <c r="F56" s="5"/>
      <c r="G56" s="5"/>
      <c r="H56" s="5"/>
      <c r="I56" s="5"/>
      <c r="J56" s="5"/>
      <c r="K56" s="5"/>
      <c r="L56" s="5"/>
      <c r="M56" s="5"/>
      <c r="N56" s="5"/>
    </row>
    <row r="57" spans="1:14" x14ac:dyDescent="0.2">
      <c r="A57" s="5"/>
      <c r="B57" s="5"/>
      <c r="C57" s="5"/>
      <c r="D57" s="5"/>
      <c r="E57" s="5"/>
      <c r="F57" s="5"/>
      <c r="G57" s="5"/>
      <c r="H57" s="5"/>
      <c r="I57" s="5"/>
      <c r="J57" s="5"/>
      <c r="K57" s="5"/>
      <c r="L57" s="5"/>
      <c r="M57" s="5"/>
      <c r="N57" s="5"/>
    </row>
    <row r="58" spans="1:14" ht="28.5" customHeight="1" x14ac:dyDescent="0.2">
      <c r="A58" s="5"/>
      <c r="B58" s="27" t="s">
        <v>12</v>
      </c>
      <c r="C58" s="258" t="s">
        <v>191</v>
      </c>
      <c r="D58" s="258"/>
      <c r="E58" s="258"/>
      <c r="F58" s="258"/>
      <c r="G58" s="258"/>
      <c r="H58" s="258"/>
      <c r="I58" s="258"/>
      <c r="J58" s="258"/>
      <c r="K58" s="149"/>
      <c r="L58" s="5"/>
      <c r="M58" s="5"/>
      <c r="N58" s="5"/>
    </row>
    <row r="59" spans="1:14" ht="12.75" customHeight="1" x14ac:dyDescent="0.2">
      <c r="A59" s="5"/>
      <c r="B59" s="5"/>
      <c r="C59" s="5"/>
      <c r="D59" s="5"/>
      <c r="E59" s="5"/>
      <c r="F59" s="24"/>
      <c r="G59" s="20"/>
      <c r="H59" s="43"/>
      <c r="I59" s="43"/>
      <c r="J59" s="43"/>
      <c r="K59" s="17"/>
      <c r="L59" s="5"/>
      <c r="M59" s="5"/>
      <c r="N59" s="5"/>
    </row>
    <row r="60" spans="1:14" ht="12.75" customHeight="1" x14ac:dyDescent="0.2">
      <c r="A60" s="5"/>
      <c r="B60" s="5"/>
      <c r="C60" s="202" t="s">
        <v>17</v>
      </c>
      <c r="D60" s="270"/>
      <c r="E60" s="270"/>
      <c r="F60" s="202" t="s">
        <v>53</v>
      </c>
      <c r="G60" s="43"/>
      <c r="H60" s="124"/>
      <c r="I60" s="43"/>
      <c r="J60" s="17"/>
      <c r="K60" s="5"/>
      <c r="L60" s="5"/>
      <c r="M60" s="5"/>
    </row>
    <row r="61" spans="1:14" ht="27.75" customHeight="1" thickBot="1" x14ac:dyDescent="0.25">
      <c r="A61" s="5"/>
      <c r="B61" s="5"/>
      <c r="C61" s="264"/>
      <c r="D61" s="264"/>
      <c r="E61" s="264"/>
      <c r="F61" s="269"/>
      <c r="G61" s="124"/>
      <c r="H61" s="268" t="s">
        <v>192</v>
      </c>
      <c r="I61" s="217"/>
      <c r="J61" s="217"/>
      <c r="K61" s="5"/>
    </row>
    <row r="62" spans="1:14" x14ac:dyDescent="0.2">
      <c r="A62" s="5"/>
      <c r="B62" s="5"/>
      <c r="C62" s="203" t="s">
        <v>184</v>
      </c>
      <c r="D62" s="203"/>
      <c r="E62" s="203"/>
      <c r="F62" s="32"/>
      <c r="G62" s="265"/>
      <c r="H62" s="266"/>
      <c r="I62" s="122" t="e">
        <f>($F$62*12)/('A.  General Info'!$K$54*'A.  General Info'!$I$69)</f>
        <v>#VALUE!</v>
      </c>
      <c r="J62" s="5"/>
      <c r="K62" s="5"/>
    </row>
    <row r="63" spans="1:14" ht="13.5" thickBot="1" x14ac:dyDescent="0.25">
      <c r="A63" s="5"/>
      <c r="B63" s="5"/>
      <c r="C63" s="203" t="s">
        <v>185</v>
      </c>
      <c r="D63" s="203"/>
      <c r="E63" s="203"/>
      <c r="F63" s="38"/>
      <c r="G63" s="267"/>
      <c r="H63" s="266"/>
      <c r="I63" s="122" t="e">
        <f>($F$63*12)/('A.  General Info'!$K$55*'A.  General Info'!$I$70)</f>
        <v>#VALUE!</v>
      </c>
      <c r="J63" s="5"/>
      <c r="K63" s="5"/>
    </row>
    <row r="64" spans="1:14" x14ac:dyDescent="0.2">
      <c r="A64" s="5"/>
      <c r="B64" s="5"/>
      <c r="C64" s="25"/>
      <c r="D64" s="25"/>
      <c r="E64" s="25"/>
      <c r="F64" s="40"/>
      <c r="G64" s="41"/>
      <c r="H64" s="5"/>
      <c r="I64" s="39"/>
      <c r="J64" s="39"/>
      <c r="K64" s="5"/>
      <c r="L64" s="5"/>
      <c r="M64" s="5"/>
      <c r="N64" s="5"/>
    </row>
    <row r="65" spans="1:14" x14ac:dyDescent="0.2">
      <c r="A65" s="5"/>
      <c r="B65" s="5"/>
      <c r="C65" s="25"/>
      <c r="D65" s="25"/>
      <c r="E65" s="25"/>
      <c r="F65" s="5"/>
      <c r="G65" s="5"/>
      <c r="H65" s="5"/>
      <c r="I65" s="5"/>
      <c r="J65" s="39"/>
      <c r="K65" s="5"/>
      <c r="L65" s="5"/>
      <c r="M65" s="5"/>
      <c r="N65" s="5"/>
    </row>
    <row r="66" spans="1:14" x14ac:dyDescent="0.2">
      <c r="A66" s="5"/>
      <c r="B66" s="5"/>
      <c r="C66" s="5"/>
      <c r="D66" s="5"/>
      <c r="E66" s="5"/>
      <c r="F66" s="5"/>
      <c r="G66" s="5"/>
      <c r="H66" s="5"/>
      <c r="I66" s="5"/>
      <c r="J66" s="5"/>
      <c r="K66" s="5"/>
      <c r="L66" s="5"/>
      <c r="M66" s="5"/>
      <c r="N66" s="5"/>
    </row>
    <row r="67" spans="1:14" x14ac:dyDescent="0.2">
      <c r="A67" s="5"/>
      <c r="B67" s="5"/>
      <c r="C67" s="5"/>
      <c r="D67" s="5"/>
      <c r="E67" s="5"/>
      <c r="F67" s="5"/>
      <c r="G67" s="5"/>
      <c r="H67" s="5"/>
      <c r="I67" s="5"/>
      <c r="J67" s="5"/>
      <c r="K67" s="5"/>
      <c r="L67" s="5"/>
      <c r="M67" s="5"/>
      <c r="N67" s="5"/>
    </row>
    <row r="68" spans="1:14" x14ac:dyDescent="0.2">
      <c r="A68" s="5"/>
      <c r="B68" s="5"/>
      <c r="C68" s="5"/>
      <c r="D68" s="5"/>
      <c r="E68" s="5"/>
      <c r="F68" s="5"/>
      <c r="G68" s="5"/>
      <c r="H68" s="5"/>
      <c r="I68" s="5"/>
      <c r="J68" s="5"/>
      <c r="K68" s="5"/>
      <c r="L68" s="5"/>
      <c r="M68" s="5"/>
      <c r="N68" s="5"/>
    </row>
    <row r="69" spans="1:14" x14ac:dyDescent="0.2">
      <c r="A69" s="5"/>
      <c r="B69" s="5"/>
      <c r="C69" s="5"/>
      <c r="D69" s="5"/>
      <c r="E69" s="5"/>
      <c r="F69" s="5"/>
      <c r="G69" s="5"/>
      <c r="H69" s="5"/>
      <c r="I69" s="5"/>
      <c r="J69" s="5"/>
      <c r="K69" s="5"/>
      <c r="L69" s="5"/>
      <c r="M69" s="5"/>
      <c r="N69" s="5"/>
    </row>
    <row r="70" spans="1:14" x14ac:dyDescent="0.2">
      <c r="A70" s="5"/>
      <c r="B70" s="5"/>
      <c r="C70" s="5"/>
      <c r="D70" s="5"/>
      <c r="E70" s="5"/>
      <c r="F70" s="5"/>
      <c r="G70" s="5"/>
      <c r="H70" s="5"/>
      <c r="I70" s="5"/>
      <c r="J70" s="5"/>
      <c r="K70" s="5"/>
      <c r="L70" s="5"/>
      <c r="M70" s="5"/>
      <c r="N70" s="5"/>
    </row>
  </sheetData>
  <sheetProtection password="E6A0" sheet="1" objects="1" scenarios="1"/>
  <mergeCells count="50">
    <mergeCell ref="G62:H62"/>
    <mergeCell ref="G63:H63"/>
    <mergeCell ref="H61:J61"/>
    <mergeCell ref="C62:E62"/>
    <mergeCell ref="C58:K58"/>
    <mergeCell ref="F60:F61"/>
    <mergeCell ref="C63:E63"/>
    <mergeCell ref="C60:E61"/>
    <mergeCell ref="C41:E41"/>
    <mergeCell ref="C42:E42"/>
    <mergeCell ref="F39:G41"/>
    <mergeCell ref="C53:E53"/>
    <mergeCell ref="F49:G51"/>
    <mergeCell ref="C51:E51"/>
    <mergeCell ref="C52:E52"/>
    <mergeCell ref="C47:K48"/>
    <mergeCell ref="H49:J51"/>
    <mergeCell ref="H39:J41"/>
    <mergeCell ref="C54:E54"/>
    <mergeCell ref="C55:E55"/>
    <mergeCell ref="C14:K15"/>
    <mergeCell ref="C23:K24"/>
    <mergeCell ref="C21:E21"/>
    <mergeCell ref="C20:E20"/>
    <mergeCell ref="C30:E30"/>
    <mergeCell ref="C29:E29"/>
    <mergeCell ref="C25:K25"/>
    <mergeCell ref="C45:J45"/>
    <mergeCell ref="I33:J33"/>
    <mergeCell ref="I34:J34"/>
    <mergeCell ref="B34:H34"/>
    <mergeCell ref="B33:H33"/>
    <mergeCell ref="C37:K38"/>
    <mergeCell ref="C43:E43"/>
    <mergeCell ref="C12:E12"/>
    <mergeCell ref="C19:E19"/>
    <mergeCell ref="C28:E28"/>
    <mergeCell ref="C16:K16"/>
    <mergeCell ref="F17:F19"/>
    <mergeCell ref="H17:J19"/>
    <mergeCell ref="H26:J28"/>
    <mergeCell ref="F26:F28"/>
    <mergeCell ref="B1:J2"/>
    <mergeCell ref="H8:J10"/>
    <mergeCell ref="C11:E11"/>
    <mergeCell ref="F8:F10"/>
    <mergeCell ref="C10:E10"/>
    <mergeCell ref="C7:K7"/>
    <mergeCell ref="G8:G10"/>
    <mergeCell ref="C4:K4"/>
  </mergeCells>
  <phoneticPr fontId="0" type="noConversion"/>
  <conditionalFormatting sqref="C45:J45">
    <cfRule type="expression" dxfId="0" priority="1" stopIfTrue="1">
      <formula>OR($F$42&gt;0,$F$43&gt;0)</formula>
    </cfRule>
  </conditionalFormatting>
  <dataValidations count="1">
    <dataValidation type="whole" operator="greaterThanOrEqual" showErrorMessage="1" errorTitle="Input Error" error="Please enter whole numbers only." sqref="F11:F12 F20:F21 F29:F30 F42:F43 F52:F55 F64 F62:F63">
      <formula1>0</formula1>
    </dataValidation>
  </dataValidations>
  <pageMargins left="0.25" right="0.25" top="0.25" bottom="0.25" header="0.25" footer="0.25"/>
  <pageSetup firstPageNumber="3" orientation="portrait" horizontalDpi="204" verticalDpi="196" r:id="rId1"/>
  <headerFooter alignWithMargins="0">
    <oddFooter>&amp;LSection 223(a)(11) - DSO&amp;R&amp;P</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3"/>
  <sheetViews>
    <sheetView zoomScaleNormal="100" workbookViewId="0">
      <selection activeCell="O9" sqref="O9"/>
    </sheetView>
  </sheetViews>
  <sheetFormatPr defaultRowHeight="12.75" x14ac:dyDescent="0.2"/>
  <cols>
    <col min="1" max="1" width="4.28515625" customWidth="1"/>
    <col min="2" max="2" width="5.140625" customWidth="1"/>
    <col min="5" max="5" width="13.85546875" customWidth="1"/>
    <col min="7" max="7" width="7.28515625" customWidth="1"/>
    <col min="10" max="10" width="15" customWidth="1"/>
    <col min="11" max="11" width="1.28515625" customWidth="1"/>
  </cols>
  <sheetData>
    <row r="1" spans="1:13" ht="15.75" x14ac:dyDescent="0.25">
      <c r="A1" s="8" t="s">
        <v>18</v>
      </c>
      <c r="B1" s="254" t="s">
        <v>152</v>
      </c>
      <c r="C1" s="271"/>
      <c r="D1" s="271"/>
      <c r="E1" s="271"/>
      <c r="F1" s="271"/>
      <c r="G1" s="271"/>
      <c r="H1" s="271"/>
      <c r="I1" s="271"/>
      <c r="J1" s="271"/>
      <c r="K1" s="271"/>
      <c r="L1" s="5"/>
      <c r="M1" s="5"/>
    </row>
    <row r="2" spans="1:13" x14ac:dyDescent="0.2">
      <c r="A2" s="5"/>
      <c r="B2" s="5"/>
      <c r="C2" s="5"/>
      <c r="D2" s="5"/>
      <c r="E2" s="5"/>
      <c r="F2" s="5"/>
      <c r="G2" s="5"/>
      <c r="H2" s="5"/>
      <c r="I2" s="5"/>
      <c r="J2" s="5"/>
      <c r="K2" s="5"/>
      <c r="L2" s="5"/>
      <c r="M2" s="5"/>
    </row>
    <row r="3" spans="1:13" ht="44.25" customHeight="1" x14ac:dyDescent="0.2">
      <c r="A3" s="5"/>
      <c r="B3" s="27" t="s">
        <v>5</v>
      </c>
      <c r="C3" s="218" t="s">
        <v>182</v>
      </c>
      <c r="D3" s="218"/>
      <c r="E3" s="218"/>
      <c r="F3" s="218"/>
      <c r="G3" s="218"/>
      <c r="H3" s="218"/>
      <c r="I3" s="218"/>
      <c r="J3" s="218"/>
      <c r="K3" s="218"/>
      <c r="L3" s="3"/>
      <c r="M3" s="5"/>
    </row>
    <row r="4" spans="1:13" x14ac:dyDescent="0.2">
      <c r="A4" s="5"/>
      <c r="B4" s="5"/>
      <c r="C4" s="42"/>
      <c r="D4" s="42"/>
      <c r="E4" s="42"/>
      <c r="F4" s="202" t="s">
        <v>19</v>
      </c>
      <c r="G4" s="215"/>
      <c r="H4" s="215"/>
      <c r="I4" s="43"/>
      <c r="J4" s="1"/>
      <c r="K4" s="1"/>
      <c r="L4" s="5"/>
      <c r="M4" s="5"/>
    </row>
    <row r="5" spans="1:13" ht="12.75" customHeight="1" x14ac:dyDescent="0.2">
      <c r="A5" s="5"/>
      <c r="B5" s="5"/>
      <c r="C5" s="274"/>
      <c r="D5" s="274"/>
      <c r="E5" s="274"/>
      <c r="F5" s="215"/>
      <c r="G5" s="215"/>
      <c r="H5" s="215"/>
      <c r="I5" s="1"/>
      <c r="J5" s="1"/>
      <c r="K5" s="1"/>
      <c r="L5" s="44"/>
      <c r="M5" s="5"/>
    </row>
    <row r="6" spans="1:13" ht="12.75" customHeight="1" thickBot="1" x14ac:dyDescent="0.25">
      <c r="A6" s="5"/>
      <c r="B6" s="5"/>
      <c r="C6" s="275" t="s">
        <v>17</v>
      </c>
      <c r="D6" s="275"/>
      <c r="E6" s="275"/>
      <c r="F6" s="276"/>
      <c r="G6" s="215"/>
      <c r="H6" s="276"/>
      <c r="I6" s="1"/>
      <c r="J6" s="1"/>
      <c r="K6" s="1"/>
      <c r="L6" s="44"/>
      <c r="M6" s="5"/>
    </row>
    <row r="7" spans="1:13" x14ac:dyDescent="0.2">
      <c r="A7" s="5"/>
      <c r="B7" s="5"/>
      <c r="C7" s="203" t="s">
        <v>184</v>
      </c>
      <c r="D7" s="203"/>
      <c r="E7" s="203"/>
      <c r="F7" s="45">
        <f>'A.  General Info'!$G$61</f>
        <v>0</v>
      </c>
      <c r="G7" s="46"/>
      <c r="H7" s="36"/>
      <c r="I7" s="37"/>
      <c r="J7" s="36"/>
      <c r="K7" s="37"/>
      <c r="L7" s="47"/>
      <c r="M7" s="5"/>
    </row>
    <row r="8" spans="1:13" x14ac:dyDescent="0.2">
      <c r="A8" s="5"/>
      <c r="B8" s="5"/>
      <c r="C8" s="203" t="s">
        <v>185</v>
      </c>
      <c r="D8" s="203"/>
      <c r="E8" s="203"/>
      <c r="F8" s="45">
        <f>'A.  General Info'!$G$62</f>
        <v>0</v>
      </c>
      <c r="G8" s="48"/>
      <c r="H8" s="36"/>
      <c r="I8" s="37"/>
      <c r="J8" s="36"/>
      <c r="K8" s="37"/>
      <c r="L8" s="47"/>
      <c r="M8" s="5"/>
    </row>
    <row r="9" spans="1:13" x14ac:dyDescent="0.2">
      <c r="A9" s="5"/>
      <c r="B9" s="5"/>
      <c r="C9" s="203" t="s">
        <v>10</v>
      </c>
      <c r="D9" s="203"/>
      <c r="E9" s="203"/>
      <c r="F9" s="45">
        <f>'A.  General Info'!$G$82</f>
        <v>0</v>
      </c>
      <c r="G9" s="48"/>
      <c r="H9" s="36"/>
      <c r="I9" s="37"/>
      <c r="J9" s="36"/>
      <c r="K9" s="37"/>
      <c r="L9" s="47"/>
      <c r="M9" s="5"/>
    </row>
    <row r="10" spans="1:13" ht="13.5" thickBot="1" x14ac:dyDescent="0.25">
      <c r="A10" s="5"/>
      <c r="B10" s="5"/>
      <c r="C10" s="203" t="s">
        <v>11</v>
      </c>
      <c r="D10" s="203"/>
      <c r="E10" s="203"/>
      <c r="F10" s="45">
        <f>'A.  General Info'!$G$83</f>
        <v>0</v>
      </c>
      <c r="G10" s="35"/>
      <c r="H10" s="36"/>
      <c r="I10" s="37"/>
      <c r="J10" s="36"/>
      <c r="K10" s="37"/>
      <c r="L10" s="1"/>
      <c r="M10" s="5"/>
    </row>
    <row r="11" spans="1:13" ht="13.5" thickBot="1" x14ac:dyDescent="0.25">
      <c r="A11" s="5"/>
      <c r="B11" s="5"/>
      <c r="C11" s="203" t="s">
        <v>186</v>
      </c>
      <c r="D11" s="203"/>
      <c r="E11" s="203"/>
      <c r="F11" s="45"/>
      <c r="G11" s="35"/>
      <c r="H11" s="36"/>
      <c r="I11" s="37"/>
      <c r="J11" s="36"/>
      <c r="K11" s="37"/>
      <c r="L11" s="1"/>
      <c r="M11" s="5"/>
    </row>
    <row r="12" spans="1:13" ht="13.5" thickBot="1" x14ac:dyDescent="0.25">
      <c r="A12" s="5"/>
      <c r="B12" s="5"/>
      <c r="C12" s="203" t="s">
        <v>187</v>
      </c>
      <c r="D12" s="203"/>
      <c r="E12" s="203"/>
      <c r="F12" s="45"/>
      <c r="G12" s="35"/>
      <c r="H12" s="36"/>
      <c r="I12" s="37"/>
      <c r="J12" s="36"/>
      <c r="K12" s="37"/>
      <c r="L12" s="1"/>
      <c r="M12" s="5"/>
    </row>
    <row r="13" spans="1:13" x14ac:dyDescent="0.2">
      <c r="A13" s="5"/>
      <c r="B13" s="5"/>
      <c r="C13" s="25"/>
      <c r="D13" s="25"/>
      <c r="E13" s="25"/>
      <c r="F13" s="36"/>
      <c r="G13" s="36"/>
      <c r="H13" s="36"/>
      <c r="I13" s="37"/>
      <c r="J13" s="36"/>
      <c r="K13" s="37"/>
      <c r="L13" s="5"/>
      <c r="M13" s="5"/>
    </row>
    <row r="14" spans="1:13" ht="30" customHeight="1" x14ac:dyDescent="0.2">
      <c r="A14" s="5"/>
      <c r="B14" s="27" t="s">
        <v>6</v>
      </c>
      <c r="C14" s="218" t="s">
        <v>183</v>
      </c>
      <c r="D14" s="218"/>
      <c r="E14" s="218"/>
      <c r="F14" s="218"/>
      <c r="G14" s="218"/>
      <c r="H14" s="218"/>
      <c r="I14" s="218"/>
      <c r="J14" s="218"/>
      <c r="K14" s="218"/>
      <c r="L14" s="3"/>
      <c r="M14" s="5"/>
    </row>
    <row r="15" spans="1:13" x14ac:dyDescent="0.2">
      <c r="A15" s="5"/>
      <c r="B15" s="5"/>
      <c r="C15" s="42"/>
      <c r="D15" s="42"/>
      <c r="E15" s="42"/>
      <c r="F15" s="202" t="s">
        <v>16</v>
      </c>
      <c r="G15" s="42"/>
      <c r="H15" s="202" t="s">
        <v>195</v>
      </c>
      <c r="I15" s="202"/>
      <c r="J15" s="202"/>
      <c r="K15" s="5"/>
      <c r="L15" s="5"/>
      <c r="M15" s="5"/>
    </row>
    <row r="16" spans="1:13" x14ac:dyDescent="0.2">
      <c r="A16" s="5"/>
      <c r="B16" s="5"/>
      <c r="C16" s="42"/>
      <c r="D16" s="42"/>
      <c r="E16" s="42"/>
      <c r="F16" s="202"/>
      <c r="G16" s="42"/>
      <c r="H16" s="202"/>
      <c r="I16" s="202"/>
      <c r="J16" s="202"/>
      <c r="K16" s="5"/>
      <c r="L16" s="5"/>
      <c r="M16" s="5"/>
    </row>
    <row r="17" spans="1:13" ht="13.5" thickBot="1" x14ac:dyDescent="0.25">
      <c r="A17" s="5"/>
      <c r="B17" s="5"/>
      <c r="C17" s="275" t="s">
        <v>17</v>
      </c>
      <c r="D17" s="275"/>
      <c r="E17" s="275"/>
      <c r="F17" s="202"/>
      <c r="G17" s="31"/>
      <c r="H17" s="204"/>
      <c r="I17" s="204"/>
      <c r="J17" s="204"/>
      <c r="K17" s="5"/>
      <c r="L17" s="5"/>
      <c r="M17" s="5"/>
    </row>
    <row r="18" spans="1:13" x14ac:dyDescent="0.2">
      <c r="A18" s="5"/>
      <c r="B18" s="5"/>
      <c r="C18" s="203" t="s">
        <v>184</v>
      </c>
      <c r="D18" s="203"/>
      <c r="E18" s="203"/>
      <c r="F18" s="49"/>
      <c r="G18" s="42"/>
      <c r="H18" s="24"/>
      <c r="I18" s="123" t="e">
        <f>($F$18*12)/('A.  General Info'!$K$54*'A.  General Info'!$I$69)</f>
        <v>#VALUE!</v>
      </c>
      <c r="J18" s="24"/>
      <c r="K18" s="5"/>
      <c r="L18" s="5"/>
      <c r="M18" s="5"/>
    </row>
    <row r="19" spans="1:13" x14ac:dyDescent="0.2">
      <c r="A19" s="5"/>
      <c r="B19" s="5"/>
      <c r="C19" s="203" t="s">
        <v>185</v>
      </c>
      <c r="D19" s="203"/>
      <c r="E19" s="203"/>
      <c r="F19" s="50"/>
      <c r="G19" s="42"/>
      <c r="H19" s="24"/>
      <c r="I19" s="123" t="e">
        <f>($F$19*12)/('A.  General Info'!$K$55*'A.  General Info'!$I$70)</f>
        <v>#VALUE!</v>
      </c>
      <c r="J19" s="24"/>
      <c r="K19" s="5"/>
      <c r="L19" s="5"/>
      <c r="M19" s="5"/>
    </row>
    <row r="20" spans="1:13" x14ac:dyDescent="0.2">
      <c r="A20" s="5"/>
      <c r="B20" s="5"/>
      <c r="C20" s="203" t="s">
        <v>10</v>
      </c>
      <c r="D20" s="203"/>
      <c r="E20" s="203"/>
      <c r="F20" s="51"/>
      <c r="G20" s="5"/>
      <c r="H20" s="5"/>
      <c r="I20" s="123" t="e">
        <f>($F$20*12)/('A.  General Info'!$K$56*'A.  General Info'!$I$71)</f>
        <v>#VALUE!</v>
      </c>
      <c r="J20" s="5"/>
      <c r="K20" s="5"/>
      <c r="L20" s="5"/>
      <c r="M20" s="5"/>
    </row>
    <row r="21" spans="1:13" ht="13.5" thickBot="1" x14ac:dyDescent="0.25">
      <c r="A21" s="5"/>
      <c r="B21" s="5"/>
      <c r="C21" s="203" t="s">
        <v>11</v>
      </c>
      <c r="D21" s="203"/>
      <c r="E21" s="203"/>
      <c r="F21" s="55"/>
      <c r="G21" s="5"/>
      <c r="H21" s="5"/>
      <c r="I21" s="123" t="e">
        <f>($F$21*12)/('A.  General Info'!$K$57*'A.  General Info'!$I$72)</f>
        <v>#VALUE!</v>
      </c>
      <c r="J21" s="5"/>
      <c r="K21" s="5"/>
      <c r="L21" s="5"/>
      <c r="M21" s="5"/>
    </row>
    <row r="22" spans="1:13" ht="13.5" thickBot="1" x14ac:dyDescent="0.25">
      <c r="A22" s="5"/>
      <c r="B22" s="5"/>
      <c r="C22" s="203" t="s">
        <v>186</v>
      </c>
      <c r="D22" s="203"/>
      <c r="E22" s="203"/>
      <c r="F22" s="55"/>
      <c r="G22" s="5"/>
      <c r="H22" s="5"/>
      <c r="I22" s="123">
        <f>$F$22</f>
        <v>0</v>
      </c>
      <c r="J22" s="5"/>
      <c r="K22" s="5"/>
      <c r="L22" s="5"/>
      <c r="M22" s="5"/>
    </row>
    <row r="23" spans="1:13" ht="13.5" thickBot="1" x14ac:dyDescent="0.25">
      <c r="A23" s="5"/>
      <c r="B23" s="5"/>
      <c r="C23" s="203" t="s">
        <v>187</v>
      </c>
      <c r="D23" s="203"/>
      <c r="E23" s="203"/>
      <c r="F23" s="55"/>
      <c r="G23" s="5"/>
      <c r="H23" s="5"/>
      <c r="I23" s="123">
        <f>$F$23</f>
        <v>0</v>
      </c>
      <c r="J23" s="5"/>
      <c r="K23" s="5"/>
      <c r="L23" s="5"/>
      <c r="M23" s="5"/>
    </row>
    <row r="24" spans="1:13" x14ac:dyDescent="0.2">
      <c r="A24" s="5"/>
      <c r="B24" s="5"/>
      <c r="C24" s="25"/>
      <c r="D24" s="25"/>
      <c r="E24" s="25"/>
      <c r="F24" s="36"/>
      <c r="G24" s="36"/>
      <c r="H24" s="36"/>
      <c r="I24" s="33"/>
      <c r="J24" s="36"/>
      <c r="K24" s="37"/>
      <c r="L24" s="5"/>
      <c r="M24" s="5"/>
    </row>
    <row r="25" spans="1:13" ht="13.5" thickBot="1" x14ac:dyDescent="0.25">
      <c r="A25" s="5"/>
      <c r="B25" s="5"/>
      <c r="C25" s="25"/>
      <c r="D25" s="25"/>
      <c r="E25" s="25"/>
      <c r="F25" s="5"/>
      <c r="G25" s="5"/>
      <c r="H25" s="5"/>
      <c r="I25" s="33"/>
      <c r="J25" s="5"/>
      <c r="K25" s="5"/>
      <c r="L25" s="5"/>
      <c r="M25" s="5"/>
    </row>
    <row r="26" spans="1:13" ht="27" customHeight="1" thickBot="1" x14ac:dyDescent="0.4">
      <c r="A26" s="5"/>
      <c r="B26" s="262" t="s">
        <v>154</v>
      </c>
      <c r="C26" s="262"/>
      <c r="D26" s="262"/>
      <c r="E26" s="262"/>
      <c r="F26" s="262"/>
      <c r="G26" s="262"/>
      <c r="H26" s="262"/>
      <c r="I26" s="272" t="e">
        <f>SUM($I$18:$I$23)</f>
        <v>#VALUE!</v>
      </c>
      <c r="J26" s="273"/>
      <c r="K26" s="5"/>
      <c r="L26" s="5"/>
      <c r="M26" s="5"/>
    </row>
    <row r="27" spans="1:13" x14ac:dyDescent="0.2">
      <c r="A27" s="5"/>
      <c r="B27" s="5"/>
      <c r="C27" s="5"/>
      <c r="D27" s="5"/>
      <c r="E27" s="5"/>
      <c r="F27" s="5"/>
      <c r="G27" s="5"/>
      <c r="H27" s="5"/>
      <c r="I27" s="5"/>
      <c r="J27" s="5"/>
      <c r="K27" s="5"/>
      <c r="L27" s="5"/>
      <c r="M27" s="5"/>
    </row>
    <row r="28" spans="1:13" x14ac:dyDescent="0.2">
      <c r="A28" s="5"/>
      <c r="B28" s="5"/>
      <c r="C28" s="5"/>
      <c r="D28" s="5"/>
      <c r="E28" s="5"/>
      <c r="F28" s="5"/>
      <c r="G28" s="5"/>
      <c r="H28" s="5"/>
      <c r="I28" s="5"/>
      <c r="J28" s="5"/>
      <c r="K28" s="5"/>
      <c r="L28" s="5"/>
      <c r="M28" s="5"/>
    </row>
    <row r="29" spans="1:13" ht="60" customHeight="1" x14ac:dyDescent="0.2">
      <c r="A29" s="5"/>
      <c r="B29" s="277" t="s">
        <v>176</v>
      </c>
      <c r="C29" s="277"/>
      <c r="D29" s="277"/>
      <c r="E29" s="277"/>
      <c r="F29" s="277"/>
      <c r="G29" s="277"/>
      <c r="H29" s="277"/>
      <c r="I29" s="278" t="str">
        <f xml:space="preserve"> 'A.  General Info'!$I$51</f>
        <v/>
      </c>
      <c r="J29" s="278"/>
      <c r="K29" s="138"/>
      <c r="L29" s="5"/>
      <c r="M29" s="5"/>
    </row>
    <row r="32" spans="1:13" x14ac:dyDescent="0.2">
      <c r="B32" s="279" t="s">
        <v>204</v>
      </c>
      <c r="C32" s="280"/>
      <c r="D32" s="280"/>
      <c r="E32" s="280"/>
      <c r="F32" s="280"/>
      <c r="G32" s="280"/>
      <c r="H32" s="5"/>
      <c r="I32" s="281" t="e">
        <f>I26/(I29/100000)</f>
        <v>#VALUE!</v>
      </c>
      <c r="J32" s="281"/>
    </row>
    <row r="33" spans="2:10" ht="28.5" customHeight="1" x14ac:dyDescent="0.2">
      <c r="B33" s="280"/>
      <c r="C33" s="280"/>
      <c r="D33" s="280"/>
      <c r="E33" s="280"/>
      <c r="F33" s="280"/>
      <c r="G33" s="280"/>
      <c r="H33" s="5"/>
      <c r="I33" s="281"/>
      <c r="J33" s="281"/>
    </row>
  </sheetData>
  <sheetProtection password="E6A0" sheet="1" objects="1" scenarios="1"/>
  <mergeCells count="27">
    <mergeCell ref="B32:G33"/>
    <mergeCell ref="I32:J33"/>
    <mergeCell ref="C9:E9"/>
    <mergeCell ref="C19:E19"/>
    <mergeCell ref="C17:E17"/>
    <mergeCell ref="F4:H6"/>
    <mergeCell ref="H15:J17"/>
    <mergeCell ref="C8:E8"/>
    <mergeCell ref="B26:H26"/>
    <mergeCell ref="B29:H29"/>
    <mergeCell ref="I29:J29"/>
    <mergeCell ref="B1:K1"/>
    <mergeCell ref="C3:K3"/>
    <mergeCell ref="I26:J26"/>
    <mergeCell ref="C14:K14"/>
    <mergeCell ref="F15:F17"/>
    <mergeCell ref="C7:E7"/>
    <mergeCell ref="C18:E18"/>
    <mergeCell ref="C5:E5"/>
    <mergeCell ref="C10:E10"/>
    <mergeCell ref="C20:E20"/>
    <mergeCell ref="C21:E21"/>
    <mergeCell ref="C23:E23"/>
    <mergeCell ref="C22:E22"/>
    <mergeCell ref="C11:E11"/>
    <mergeCell ref="C12:E12"/>
    <mergeCell ref="C6:E6"/>
  </mergeCells>
  <phoneticPr fontId="0" type="noConversion"/>
  <dataValidations count="4">
    <dataValidation type="whole" operator="lessThanOrEqual" showErrorMessage="1" errorTitle="Data Entry Error" error="The number of facilities that did not provide sight and sound separation cannot be greater than the total number of facilities reported in question 7 of the General Info section." sqref="G7:G8">
      <formula1>F7</formula1>
    </dataValidation>
    <dataValidation type="whole" operator="lessThanOrEqual" showErrorMessage="1" errorTitle="Data Entry Error" error="The number of facilities that did not provide sight and sound separation of juveniles cannot be greater than the total number of facilities which held juveniles reported in question 9 of the General Info section." sqref="G9:G10">
      <formula1>F9</formula1>
    </dataValidation>
    <dataValidation allowBlank="1" sqref="G11:G12 F22:F23"/>
    <dataValidation type="whole" operator="greaterThanOrEqual" showErrorMessage="1" errorTitle="Data Input Error" error="Please enter whole numbers.  In addition, you must first report the number of facilities that did not provide sight and sound separation in item 1 before reporting the number of juveniles not sight and sound separated.  " sqref="F18:F21">
      <formula1>G7</formula1>
    </dataValidation>
  </dataValidations>
  <pageMargins left="0.25" right="0.25" top="0.25" bottom="0.25" header="0.25" footer="0.25"/>
  <pageSetup firstPageNumber="5" orientation="portrait" horizontalDpi="204" verticalDpi="196" r:id="rId1"/>
  <headerFooter alignWithMargins="0">
    <oddFooter>&amp;L223(a)(12) - Separation&amp;R&amp;P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9"/>
  <sheetViews>
    <sheetView zoomScaleNormal="100" zoomScaleSheetLayoutView="100" workbookViewId="0">
      <selection activeCell="O8" sqref="O8"/>
    </sheetView>
  </sheetViews>
  <sheetFormatPr defaultRowHeight="12.75" x14ac:dyDescent="0.2"/>
  <cols>
    <col min="1" max="1" width="3.85546875" customWidth="1"/>
    <col min="2" max="2" width="4.140625" customWidth="1"/>
    <col min="5" max="5" width="10.5703125" customWidth="1"/>
    <col min="7" max="7" width="6.5703125" customWidth="1"/>
    <col min="11" max="11" width="7.140625" customWidth="1"/>
  </cols>
  <sheetData>
    <row r="1" spans="1:13" ht="15.75" x14ac:dyDescent="0.25">
      <c r="A1" s="8" t="s">
        <v>23</v>
      </c>
      <c r="B1" s="254" t="s">
        <v>153</v>
      </c>
      <c r="C1" s="271"/>
      <c r="D1" s="271"/>
      <c r="E1" s="271"/>
      <c r="F1" s="271"/>
      <c r="G1" s="271"/>
      <c r="H1" s="271"/>
      <c r="I1" s="271"/>
      <c r="J1" s="271"/>
      <c r="K1" s="271"/>
      <c r="L1" s="5"/>
      <c r="M1" s="5"/>
    </row>
    <row r="2" spans="1:13" x14ac:dyDescent="0.2">
      <c r="A2" s="5"/>
      <c r="B2" s="5"/>
      <c r="C2" s="5"/>
      <c r="D2" s="5"/>
      <c r="E2" s="5"/>
      <c r="F2" s="5"/>
      <c r="G2" s="5"/>
      <c r="H2" s="5"/>
      <c r="I2" s="5"/>
      <c r="J2" s="5"/>
      <c r="K2" s="5"/>
      <c r="L2" s="5"/>
      <c r="M2" s="5"/>
    </row>
    <row r="3" spans="1:13" ht="29.25" customHeight="1" x14ac:dyDescent="0.2">
      <c r="A3" s="5"/>
      <c r="B3" s="27" t="s">
        <v>5</v>
      </c>
      <c r="C3" s="149" t="s">
        <v>51</v>
      </c>
      <c r="D3" s="149"/>
      <c r="E3" s="149"/>
      <c r="F3" s="149"/>
      <c r="G3" s="149"/>
      <c r="H3" s="149"/>
      <c r="I3" s="149"/>
      <c r="J3" s="149"/>
      <c r="K3" s="149"/>
      <c r="L3" s="3"/>
      <c r="M3" s="5"/>
    </row>
    <row r="4" spans="1:13" ht="26.25" customHeight="1" x14ac:dyDescent="0.2">
      <c r="A4" s="5"/>
      <c r="B4" s="27"/>
      <c r="C4" s="270" t="s">
        <v>201</v>
      </c>
      <c r="D4" s="270"/>
      <c r="E4" s="270"/>
      <c r="F4" s="270"/>
      <c r="G4" s="270"/>
      <c r="H4" s="270"/>
      <c r="I4" s="270"/>
      <c r="J4" s="270"/>
      <c r="K4" s="270"/>
      <c r="L4" s="3"/>
      <c r="M4" s="5"/>
    </row>
    <row r="5" spans="1:13" x14ac:dyDescent="0.2">
      <c r="A5" s="5"/>
      <c r="B5" s="5"/>
      <c r="C5" s="5"/>
      <c r="D5" s="5"/>
      <c r="E5" s="5"/>
      <c r="F5" s="202" t="s">
        <v>16</v>
      </c>
      <c r="G5" s="5"/>
      <c r="H5" s="202" t="s">
        <v>195</v>
      </c>
      <c r="I5" s="202"/>
      <c r="J5" s="202"/>
      <c r="K5" s="5"/>
      <c r="L5" s="5"/>
      <c r="M5" s="5"/>
    </row>
    <row r="6" spans="1:13" x14ac:dyDescent="0.2">
      <c r="A6" s="5"/>
      <c r="B6" s="5"/>
      <c r="C6" s="5"/>
      <c r="D6" s="5"/>
      <c r="E6" s="5"/>
      <c r="F6" s="202"/>
      <c r="G6" s="5"/>
      <c r="H6" s="202"/>
      <c r="I6" s="202"/>
      <c r="J6" s="202"/>
      <c r="K6" s="5"/>
      <c r="L6" s="5"/>
      <c r="M6" s="5"/>
    </row>
    <row r="7" spans="1:13" ht="7.5" customHeight="1" thickBot="1" x14ac:dyDescent="0.25">
      <c r="A7" s="5"/>
      <c r="B7" s="5"/>
      <c r="C7" s="5"/>
      <c r="D7" s="5"/>
      <c r="E7" s="5"/>
      <c r="F7" s="202"/>
      <c r="G7" s="5"/>
      <c r="H7" s="204"/>
      <c r="I7" s="204"/>
      <c r="J7" s="204"/>
      <c r="K7" s="5"/>
      <c r="L7" s="5"/>
      <c r="M7" s="5"/>
    </row>
    <row r="8" spans="1:13" x14ac:dyDescent="0.2">
      <c r="A8" s="5"/>
      <c r="B8" s="5"/>
      <c r="C8" s="203" t="s">
        <v>10</v>
      </c>
      <c r="D8" s="203"/>
      <c r="E8" s="203"/>
      <c r="F8" s="32"/>
      <c r="G8" s="5"/>
      <c r="H8" s="5"/>
      <c r="I8" s="122" t="e">
        <f>($F$8*12)/('A.  General Info'!$K$56*'A.  General Info'!$I$71)</f>
        <v>#VALUE!</v>
      </c>
      <c r="J8" s="5"/>
      <c r="K8" s="5"/>
      <c r="L8" s="5"/>
      <c r="M8" s="5"/>
    </row>
    <row r="9" spans="1:13" ht="13.5" thickBot="1" x14ac:dyDescent="0.25">
      <c r="A9" s="5"/>
      <c r="B9" s="5"/>
      <c r="C9" s="203" t="s">
        <v>11</v>
      </c>
      <c r="D9" s="203"/>
      <c r="E9" s="203"/>
      <c r="F9" s="38"/>
      <c r="G9" s="5"/>
      <c r="H9" s="5"/>
      <c r="I9" s="122" t="e">
        <f>($F$9*12)/('A.  General Info'!$K$57*'A.  General Info'!$I$72)</f>
        <v>#VALUE!</v>
      </c>
      <c r="J9" s="5"/>
      <c r="K9" s="5"/>
      <c r="L9" s="5"/>
      <c r="M9" s="5"/>
    </row>
    <row r="10" spans="1:13" x14ac:dyDescent="0.2">
      <c r="A10" s="5"/>
      <c r="B10" s="5"/>
      <c r="C10" s="5"/>
      <c r="D10" s="5"/>
      <c r="E10" s="5"/>
      <c r="F10" s="5"/>
      <c r="G10" s="5"/>
      <c r="H10" s="5"/>
      <c r="I10" s="5"/>
      <c r="J10" s="5"/>
      <c r="K10" s="5"/>
      <c r="L10" s="5"/>
      <c r="M10" s="5"/>
    </row>
    <row r="11" spans="1:13" ht="51.75" customHeight="1" x14ac:dyDescent="0.2">
      <c r="A11" s="5"/>
      <c r="B11" s="27" t="s">
        <v>6</v>
      </c>
      <c r="C11" s="149" t="s">
        <v>52</v>
      </c>
      <c r="D11" s="149"/>
      <c r="E11" s="149"/>
      <c r="F11" s="149"/>
      <c r="G11" s="149"/>
      <c r="H11" s="149"/>
      <c r="I11" s="149"/>
      <c r="J11" s="149"/>
      <c r="K11" s="149"/>
      <c r="L11" s="3"/>
      <c r="M11" s="5"/>
    </row>
    <row r="12" spans="1:13" x14ac:dyDescent="0.2">
      <c r="A12" s="5"/>
      <c r="B12" s="5"/>
      <c r="C12" s="5"/>
      <c r="D12" s="5"/>
      <c r="E12" s="5"/>
      <c r="F12" s="202" t="s">
        <v>16</v>
      </c>
      <c r="G12" s="5"/>
      <c r="H12" s="202" t="s">
        <v>195</v>
      </c>
      <c r="I12" s="202"/>
      <c r="J12" s="202"/>
      <c r="K12" s="5"/>
      <c r="L12" s="5"/>
      <c r="M12" s="5"/>
    </row>
    <row r="13" spans="1:13" x14ac:dyDescent="0.2">
      <c r="A13" s="5"/>
      <c r="B13" s="5"/>
      <c r="C13" s="5"/>
      <c r="D13" s="5"/>
      <c r="E13" s="5"/>
      <c r="F13" s="202"/>
      <c r="G13" s="5"/>
      <c r="H13" s="202"/>
      <c r="I13" s="202"/>
      <c r="J13" s="202"/>
      <c r="K13" s="5"/>
      <c r="L13" s="5"/>
      <c r="M13" s="5"/>
    </row>
    <row r="14" spans="1:13" ht="7.5" customHeight="1" thickBot="1" x14ac:dyDescent="0.25">
      <c r="A14" s="5"/>
      <c r="B14" s="5"/>
      <c r="C14" s="5"/>
      <c r="D14" s="5"/>
      <c r="E14" s="5"/>
      <c r="F14" s="204"/>
      <c r="G14" s="5"/>
      <c r="H14" s="204"/>
      <c r="I14" s="204"/>
      <c r="J14" s="204"/>
      <c r="K14" s="5"/>
      <c r="L14" s="5"/>
      <c r="M14" s="5"/>
    </row>
    <row r="15" spans="1:13" x14ac:dyDescent="0.2">
      <c r="A15" s="5"/>
      <c r="B15" s="5"/>
      <c r="C15" s="203" t="s">
        <v>10</v>
      </c>
      <c r="D15" s="203"/>
      <c r="E15" s="203"/>
      <c r="F15" s="32"/>
      <c r="G15" s="5"/>
      <c r="H15" s="5"/>
      <c r="I15" s="122" t="e">
        <f>($F$15*12)/('A.  General Info'!$K$56*'A.  General Info'!$I$71)</f>
        <v>#VALUE!</v>
      </c>
      <c r="J15" s="5"/>
      <c r="K15" s="5"/>
      <c r="L15" s="5"/>
      <c r="M15" s="5"/>
    </row>
    <row r="16" spans="1:13" ht="13.5" thickBot="1" x14ac:dyDescent="0.25">
      <c r="A16" s="5"/>
      <c r="B16" s="5"/>
      <c r="C16" s="203" t="s">
        <v>11</v>
      </c>
      <c r="D16" s="203"/>
      <c r="E16" s="203"/>
      <c r="F16" s="38"/>
      <c r="G16" s="5"/>
      <c r="H16" s="5"/>
      <c r="I16" s="122" t="e">
        <f>($F$16*12)/('A.  General Info'!$K$57*'A.  General Info'!$I$72)</f>
        <v>#VALUE!</v>
      </c>
      <c r="J16" s="5"/>
      <c r="K16" s="5"/>
      <c r="L16" s="5"/>
      <c r="M16" s="5"/>
    </row>
    <row r="17" spans="1:13" x14ac:dyDescent="0.2">
      <c r="A17" s="5"/>
      <c r="B17" s="5"/>
      <c r="C17" s="5"/>
      <c r="D17" s="5"/>
      <c r="E17" s="5"/>
      <c r="F17" s="5"/>
      <c r="G17" s="5"/>
      <c r="H17" s="5"/>
      <c r="I17" s="5"/>
      <c r="J17" s="5"/>
      <c r="K17" s="5"/>
      <c r="L17" s="5"/>
      <c r="M17" s="5"/>
    </row>
    <row r="18" spans="1:13" ht="31.5" customHeight="1" x14ac:dyDescent="0.2">
      <c r="A18" s="5"/>
      <c r="B18" s="27" t="s">
        <v>7</v>
      </c>
      <c r="C18" s="149" t="s">
        <v>197</v>
      </c>
      <c r="D18" s="149"/>
      <c r="E18" s="149"/>
      <c r="F18" s="149"/>
      <c r="G18" s="149"/>
      <c r="H18" s="149"/>
      <c r="I18" s="149"/>
      <c r="J18" s="149"/>
      <c r="K18" s="149"/>
      <c r="L18" s="3"/>
      <c r="M18" s="5"/>
    </row>
    <row r="19" spans="1:13" x14ac:dyDescent="0.2">
      <c r="A19" s="5"/>
      <c r="B19" s="5"/>
      <c r="C19" s="5"/>
      <c r="D19" s="5"/>
      <c r="E19" s="5"/>
      <c r="F19" s="202" t="s">
        <v>16</v>
      </c>
      <c r="G19" s="5"/>
      <c r="H19" s="202" t="s">
        <v>195</v>
      </c>
      <c r="I19" s="202"/>
      <c r="J19" s="202"/>
      <c r="K19" s="5"/>
      <c r="L19" s="5"/>
      <c r="M19" s="5"/>
    </row>
    <row r="20" spans="1:13" x14ac:dyDescent="0.2">
      <c r="A20" s="5"/>
      <c r="B20" s="5"/>
      <c r="C20" s="5"/>
      <c r="D20" s="5"/>
      <c r="E20" s="5"/>
      <c r="F20" s="202"/>
      <c r="G20" s="5"/>
      <c r="H20" s="202"/>
      <c r="I20" s="202"/>
      <c r="J20" s="202"/>
      <c r="K20" s="5"/>
      <c r="L20" s="5"/>
      <c r="M20" s="5"/>
    </row>
    <row r="21" spans="1:13" ht="6.75" customHeight="1" thickBot="1" x14ac:dyDescent="0.25">
      <c r="A21" s="5"/>
      <c r="B21" s="5"/>
      <c r="C21" s="5"/>
      <c r="D21" s="5"/>
      <c r="E21" s="5"/>
      <c r="F21" s="204"/>
      <c r="G21" s="5"/>
      <c r="H21" s="204"/>
      <c r="I21" s="204"/>
      <c r="J21" s="204"/>
      <c r="K21" s="5"/>
      <c r="L21" s="5"/>
      <c r="M21" s="5"/>
    </row>
    <row r="22" spans="1:13" x14ac:dyDescent="0.2">
      <c r="A22" s="5"/>
      <c r="B22" s="5"/>
      <c r="C22" s="203" t="s">
        <v>10</v>
      </c>
      <c r="D22" s="203"/>
      <c r="E22" s="203"/>
      <c r="F22" s="32"/>
      <c r="G22" s="5"/>
      <c r="H22" s="5"/>
      <c r="I22" s="122" t="e">
        <f>($F$22*12)/('A.  General Info'!$K$56*'A.  General Info'!$I$71)</f>
        <v>#VALUE!</v>
      </c>
      <c r="J22" s="5"/>
      <c r="K22" s="5"/>
      <c r="L22" s="5"/>
      <c r="M22" s="5"/>
    </row>
    <row r="23" spans="1:13" ht="13.5" thickBot="1" x14ac:dyDescent="0.25">
      <c r="A23" s="5"/>
      <c r="B23" s="5"/>
      <c r="C23" s="203" t="s">
        <v>11</v>
      </c>
      <c r="D23" s="203"/>
      <c r="E23" s="203"/>
      <c r="F23" s="38"/>
      <c r="G23" s="5"/>
      <c r="H23" s="5"/>
      <c r="I23" s="122" t="e">
        <f>($F$23*12)/('A.  General Info'!$K$57*'A.  General Info'!$I$72)</f>
        <v>#VALUE!</v>
      </c>
      <c r="J23" s="5"/>
      <c r="K23" s="5"/>
      <c r="L23" s="5"/>
      <c r="M23" s="5"/>
    </row>
    <row r="24" spans="1:13" ht="13.5" customHeight="1" x14ac:dyDescent="0.2">
      <c r="A24" s="5"/>
      <c r="B24" s="5"/>
      <c r="C24" s="17"/>
      <c r="D24" s="3"/>
      <c r="E24" s="3"/>
      <c r="F24" s="25"/>
      <c r="G24" s="15"/>
      <c r="H24" s="15"/>
      <c r="I24" s="33"/>
      <c r="J24" s="15"/>
      <c r="K24" s="15"/>
      <c r="L24" s="3"/>
      <c r="M24" s="5"/>
    </row>
    <row r="25" spans="1:13" ht="66" customHeight="1" x14ac:dyDescent="0.2">
      <c r="A25" s="5"/>
      <c r="B25" s="27" t="s">
        <v>8</v>
      </c>
      <c r="C25" s="149" t="s">
        <v>202</v>
      </c>
      <c r="D25" s="149"/>
      <c r="E25" s="149"/>
      <c r="F25" s="149"/>
      <c r="G25" s="149"/>
      <c r="H25" s="149"/>
      <c r="I25" s="149"/>
      <c r="J25" s="149"/>
      <c r="K25" s="149"/>
      <c r="L25" s="3"/>
      <c r="M25" s="5"/>
    </row>
    <row r="26" spans="1:13" ht="13.5" customHeight="1" x14ac:dyDescent="0.2">
      <c r="A26" s="5"/>
      <c r="B26" s="5"/>
      <c r="C26" s="5"/>
      <c r="D26" s="5"/>
      <c r="E26" s="5"/>
      <c r="F26" s="202" t="s">
        <v>16</v>
      </c>
      <c r="G26" s="5"/>
      <c r="H26" s="202" t="s">
        <v>196</v>
      </c>
      <c r="I26" s="202"/>
      <c r="J26" s="202"/>
      <c r="K26" s="5"/>
      <c r="L26" s="3"/>
      <c r="M26" s="5"/>
    </row>
    <row r="27" spans="1:13" ht="13.5" customHeight="1" x14ac:dyDescent="0.2">
      <c r="A27" s="5"/>
      <c r="B27" s="5"/>
      <c r="C27" s="5"/>
      <c r="D27" s="5"/>
      <c r="E27" s="5"/>
      <c r="F27" s="202"/>
      <c r="G27" s="5"/>
      <c r="H27" s="202"/>
      <c r="I27" s="202"/>
      <c r="J27" s="202"/>
      <c r="K27" s="5"/>
      <c r="L27" s="3"/>
      <c r="M27" s="5"/>
    </row>
    <row r="28" spans="1:13" ht="5.25" customHeight="1" thickBot="1" x14ac:dyDescent="0.25">
      <c r="A28" s="5"/>
      <c r="B28" s="5"/>
      <c r="C28" s="5"/>
      <c r="D28" s="5"/>
      <c r="E28" s="5"/>
      <c r="F28" s="204"/>
      <c r="G28" s="5"/>
      <c r="H28" s="204"/>
      <c r="I28" s="204"/>
      <c r="J28" s="204"/>
      <c r="K28" s="5"/>
      <c r="L28" s="3"/>
      <c r="M28" s="5"/>
    </row>
    <row r="29" spans="1:13" ht="13.5" customHeight="1" x14ac:dyDescent="0.2">
      <c r="A29" s="5"/>
      <c r="B29" s="5"/>
      <c r="C29" s="203" t="s">
        <v>10</v>
      </c>
      <c r="D29" s="203"/>
      <c r="E29" s="203"/>
      <c r="F29" s="32"/>
      <c r="G29" s="5"/>
      <c r="H29" s="5"/>
      <c r="I29" s="122" t="e">
        <f>($F$29*12)/('A.  General Info'!$K$56*'A.  General Info'!$I$71)</f>
        <v>#VALUE!</v>
      </c>
      <c r="J29" s="5"/>
      <c r="K29" s="5"/>
      <c r="L29" s="3"/>
      <c r="M29" s="5"/>
    </row>
    <row r="30" spans="1:13" ht="15.75" customHeight="1" thickBot="1" x14ac:dyDescent="0.25">
      <c r="A30" s="5"/>
      <c r="B30" s="5"/>
      <c r="C30" s="203" t="s">
        <v>11</v>
      </c>
      <c r="D30" s="203"/>
      <c r="E30" s="203"/>
      <c r="F30" s="38"/>
      <c r="G30" s="5"/>
      <c r="H30" s="5"/>
      <c r="I30" s="122" t="e">
        <f>($F$30*12)/('A.  General Info'!$K$57*'A.  General Info'!$I$72)</f>
        <v>#VALUE!</v>
      </c>
      <c r="J30" s="5"/>
      <c r="K30" s="5"/>
      <c r="L30" s="3"/>
      <c r="M30" s="5"/>
    </row>
    <row r="31" spans="1:13" ht="21" customHeight="1" x14ac:dyDescent="0.2">
      <c r="A31" s="5"/>
      <c r="B31" s="5"/>
      <c r="C31" s="17"/>
      <c r="D31" s="3"/>
      <c r="E31" s="3"/>
      <c r="F31" s="25"/>
      <c r="G31" s="15"/>
      <c r="H31" s="15"/>
      <c r="I31" s="33"/>
      <c r="J31" s="15"/>
      <c r="K31" s="15"/>
      <c r="L31" s="3"/>
      <c r="M31" s="5"/>
    </row>
    <row r="32" spans="1:13" ht="55.15" customHeight="1" x14ac:dyDescent="0.2">
      <c r="A32" s="5"/>
      <c r="B32" s="27" t="s">
        <v>9</v>
      </c>
      <c r="C32" s="149" t="s">
        <v>199</v>
      </c>
      <c r="D32" s="149"/>
      <c r="E32" s="149"/>
      <c r="F32" s="149"/>
      <c r="G32" s="149"/>
      <c r="H32" s="149"/>
      <c r="I32" s="149"/>
      <c r="J32" s="149"/>
      <c r="K32" s="149"/>
      <c r="L32" s="3"/>
      <c r="M32" s="5"/>
    </row>
    <row r="33" spans="1:13" ht="13.5" customHeight="1" x14ac:dyDescent="0.2">
      <c r="A33" s="5"/>
      <c r="B33" s="5"/>
      <c r="C33" s="5"/>
      <c r="D33" s="5"/>
      <c r="E33" s="5"/>
      <c r="F33" s="202" t="s">
        <v>16</v>
      </c>
      <c r="G33" s="5"/>
      <c r="H33" s="202" t="s">
        <v>196</v>
      </c>
      <c r="I33" s="202"/>
      <c r="J33" s="202"/>
      <c r="K33" s="5"/>
      <c r="L33" s="3"/>
      <c r="M33" s="5"/>
    </row>
    <row r="34" spans="1:13" ht="13.5" customHeight="1" x14ac:dyDescent="0.2">
      <c r="A34" s="5"/>
      <c r="B34" s="5"/>
      <c r="C34" s="5"/>
      <c r="D34" s="5"/>
      <c r="E34" s="5"/>
      <c r="F34" s="202"/>
      <c r="G34" s="5"/>
      <c r="H34" s="202"/>
      <c r="I34" s="202"/>
      <c r="J34" s="202"/>
      <c r="K34" s="5"/>
      <c r="L34" s="3"/>
      <c r="M34" s="5"/>
    </row>
    <row r="35" spans="1:13" ht="7.5" customHeight="1" thickBot="1" x14ac:dyDescent="0.25">
      <c r="A35" s="5"/>
      <c r="B35" s="5"/>
      <c r="C35" s="5"/>
      <c r="D35" s="5"/>
      <c r="E35" s="5"/>
      <c r="F35" s="204"/>
      <c r="G35" s="5"/>
      <c r="H35" s="204"/>
      <c r="I35" s="204"/>
      <c r="J35" s="204"/>
      <c r="K35" s="5"/>
      <c r="L35" s="3"/>
      <c r="M35" s="5"/>
    </row>
    <row r="36" spans="1:13" ht="13.5" customHeight="1" x14ac:dyDescent="0.2">
      <c r="A36" s="5"/>
      <c r="B36" s="5"/>
      <c r="C36" s="203" t="s">
        <v>10</v>
      </c>
      <c r="D36" s="203"/>
      <c r="E36" s="203"/>
      <c r="F36" s="32"/>
      <c r="G36" s="5"/>
      <c r="H36" s="5"/>
      <c r="I36" s="122" t="e">
        <f>($F$36*12)/('A.  General Info'!$K$56*'A.  General Info'!$I$71)</f>
        <v>#VALUE!</v>
      </c>
      <c r="J36" s="5"/>
      <c r="K36" s="5"/>
      <c r="L36" s="3"/>
      <c r="M36" s="5"/>
    </row>
    <row r="37" spans="1:13" ht="13.5" customHeight="1" thickBot="1" x14ac:dyDescent="0.25">
      <c r="A37" s="5"/>
      <c r="B37" s="5"/>
      <c r="C37" s="203" t="s">
        <v>11</v>
      </c>
      <c r="D37" s="203"/>
      <c r="E37" s="203"/>
      <c r="F37" s="38"/>
      <c r="G37" s="5"/>
      <c r="H37" s="5"/>
      <c r="I37" s="122" t="e">
        <f>($F$37*12)/('A.  General Info'!$K$57*'A.  General Info'!$I$72)</f>
        <v>#VALUE!</v>
      </c>
      <c r="J37" s="5"/>
      <c r="K37" s="5"/>
      <c r="L37" s="3"/>
      <c r="M37" s="5"/>
    </row>
    <row r="38" spans="1:13" ht="13.5" customHeight="1" x14ac:dyDescent="0.2">
      <c r="A38" s="5"/>
      <c r="B38" s="5"/>
      <c r="C38" s="17"/>
      <c r="D38" s="3"/>
      <c r="E38" s="3"/>
      <c r="F38" s="25"/>
      <c r="G38" s="15"/>
      <c r="H38" s="15"/>
      <c r="I38" s="33"/>
      <c r="J38" s="15"/>
      <c r="K38" s="15"/>
      <c r="L38" s="3"/>
      <c r="M38" s="5"/>
    </row>
    <row r="39" spans="1:13" ht="59.45" customHeight="1" x14ac:dyDescent="0.2">
      <c r="A39" s="5"/>
      <c r="B39" s="27" t="s">
        <v>12</v>
      </c>
      <c r="C39" s="149" t="s">
        <v>203</v>
      </c>
      <c r="D39" s="149"/>
      <c r="E39" s="149"/>
      <c r="F39" s="149"/>
      <c r="G39" s="149"/>
      <c r="H39" s="149"/>
      <c r="I39" s="149"/>
      <c r="J39" s="149"/>
      <c r="K39" s="149"/>
      <c r="L39" s="3"/>
      <c r="M39" s="5"/>
    </row>
    <row r="40" spans="1:13" ht="13.5" customHeight="1" x14ac:dyDescent="0.2">
      <c r="A40" s="5"/>
      <c r="B40" s="5"/>
      <c r="C40" s="5"/>
      <c r="D40" s="5"/>
      <c r="E40" s="5"/>
      <c r="F40" s="202" t="s">
        <v>16</v>
      </c>
      <c r="G40" s="5"/>
      <c r="H40" s="202" t="s">
        <v>196</v>
      </c>
      <c r="I40" s="202"/>
      <c r="J40" s="202"/>
      <c r="K40" s="5"/>
      <c r="L40" s="3"/>
      <c r="M40" s="5"/>
    </row>
    <row r="41" spans="1:13" ht="13.5" customHeight="1" x14ac:dyDescent="0.2">
      <c r="A41" s="5"/>
      <c r="B41" s="5"/>
      <c r="C41" s="5"/>
      <c r="D41" s="5"/>
      <c r="E41" s="5"/>
      <c r="F41" s="202"/>
      <c r="G41" s="5"/>
      <c r="H41" s="202"/>
      <c r="I41" s="202"/>
      <c r="J41" s="202"/>
      <c r="K41" s="5"/>
      <c r="L41" s="3"/>
      <c r="M41" s="5"/>
    </row>
    <row r="42" spans="1:13" ht="5.25" customHeight="1" thickBot="1" x14ac:dyDescent="0.25">
      <c r="A42" s="5"/>
      <c r="B42" s="5"/>
      <c r="C42" s="5"/>
      <c r="D42" s="5"/>
      <c r="E42" s="5"/>
      <c r="F42" s="204"/>
      <c r="G42" s="5"/>
      <c r="H42" s="204"/>
      <c r="I42" s="204"/>
      <c r="J42" s="204"/>
      <c r="K42" s="5"/>
      <c r="L42" s="3"/>
      <c r="M42" s="5"/>
    </row>
    <row r="43" spans="1:13" ht="13.5" customHeight="1" x14ac:dyDescent="0.2">
      <c r="A43" s="5"/>
      <c r="B43" s="5"/>
      <c r="C43" s="203" t="s">
        <v>10</v>
      </c>
      <c r="D43" s="203"/>
      <c r="E43" s="203"/>
      <c r="F43" s="32"/>
      <c r="G43" s="5"/>
      <c r="H43" s="5"/>
      <c r="I43" s="122" t="e">
        <f>($F$43*12)/('A.  General Info'!$K$56*'A.  General Info'!$I$71)</f>
        <v>#VALUE!</v>
      </c>
      <c r="J43" s="5"/>
      <c r="K43" s="5"/>
      <c r="L43" s="3"/>
      <c r="M43" s="5"/>
    </row>
    <row r="44" spans="1:13" ht="13.5" customHeight="1" thickBot="1" x14ac:dyDescent="0.25">
      <c r="A44" s="5"/>
      <c r="B44" s="5"/>
      <c r="C44" s="203" t="s">
        <v>11</v>
      </c>
      <c r="D44" s="203"/>
      <c r="E44" s="203"/>
      <c r="F44" s="38"/>
      <c r="G44" s="5"/>
      <c r="H44" s="5"/>
      <c r="I44" s="122" t="e">
        <f>($F$44*12)/('A.  General Info'!$K$57*'A.  General Info'!$I$72)</f>
        <v>#VALUE!</v>
      </c>
      <c r="J44" s="5"/>
      <c r="K44" s="5"/>
      <c r="L44" s="3"/>
      <c r="M44" s="5"/>
    </row>
    <row r="45" spans="1:13" ht="13.5" customHeight="1" x14ac:dyDescent="0.2">
      <c r="A45" s="5"/>
      <c r="B45" s="5"/>
      <c r="C45" s="17"/>
      <c r="D45" s="3"/>
      <c r="E45" s="3"/>
      <c r="F45" s="25"/>
      <c r="G45" s="15"/>
      <c r="H45" s="15"/>
      <c r="I45" s="33"/>
      <c r="J45" s="15"/>
      <c r="K45" s="15"/>
      <c r="L45" s="3"/>
      <c r="M45" s="5"/>
    </row>
    <row r="46" spans="1:13" x14ac:dyDescent="0.2">
      <c r="A46" s="5"/>
      <c r="B46" s="5"/>
      <c r="C46" s="5"/>
      <c r="D46" s="5"/>
      <c r="E46" s="5"/>
      <c r="F46" s="5"/>
      <c r="G46" s="5"/>
      <c r="H46" s="5"/>
      <c r="I46" s="5"/>
      <c r="J46" s="5"/>
      <c r="K46" s="5"/>
      <c r="L46" s="5"/>
      <c r="M46" s="5"/>
    </row>
    <row r="47" spans="1:13" ht="18.75" customHeight="1" x14ac:dyDescent="0.2">
      <c r="A47" s="5"/>
      <c r="B47" s="262" t="s">
        <v>37</v>
      </c>
      <c r="C47" s="295"/>
      <c r="D47" s="295"/>
      <c r="E47" s="295"/>
      <c r="F47" s="295"/>
      <c r="G47" s="295"/>
      <c r="H47" s="295"/>
      <c r="I47" s="291"/>
      <c r="J47" s="291"/>
      <c r="K47" s="5"/>
      <c r="L47" s="5"/>
      <c r="M47" s="5"/>
    </row>
    <row r="48" spans="1:13" ht="19.5" customHeight="1" x14ac:dyDescent="0.2">
      <c r="A48" s="5"/>
      <c r="B48" s="5"/>
      <c r="C48" s="283" t="s">
        <v>35</v>
      </c>
      <c r="D48" s="283"/>
      <c r="E48" s="283"/>
      <c r="F48" s="283"/>
      <c r="G48" s="283"/>
      <c r="H48" s="283"/>
      <c r="I48" s="292">
        <f>SUMIF($I$8:$I$9,"&gt;0")+SUMIF($I$15:$I$16,"&gt;0")+SUMIF($I$22:$I$23,"&gt;0")</f>
        <v>0</v>
      </c>
      <c r="J48" s="293"/>
      <c r="K48" s="5"/>
      <c r="L48" s="5"/>
      <c r="M48" s="5"/>
    </row>
    <row r="49" spans="1:13" ht="32.25" customHeight="1" x14ac:dyDescent="0.2">
      <c r="A49" s="5"/>
      <c r="B49" s="5"/>
      <c r="C49" s="283" t="s">
        <v>59</v>
      </c>
      <c r="D49" s="283"/>
      <c r="E49" s="283"/>
      <c r="F49" s="283"/>
      <c r="G49" s="283"/>
      <c r="H49" s="283"/>
      <c r="I49" s="292">
        <f>SUMIF($I$29:$I$30,"&gt;0")+SUMIF($I$36:$I$37,"&gt;0")+SUMIF($I$43:$I$44,"&gt;0")</f>
        <v>0</v>
      </c>
      <c r="J49" s="294"/>
      <c r="K49" s="5"/>
      <c r="L49" s="5"/>
      <c r="M49" s="5"/>
    </row>
    <row r="50" spans="1:13" ht="33" customHeight="1" thickBot="1" x14ac:dyDescent="0.25">
      <c r="A50" s="5"/>
      <c r="B50" s="5"/>
      <c r="C50" s="283" t="s">
        <v>46</v>
      </c>
      <c r="D50" s="283"/>
      <c r="E50" s="283"/>
      <c r="F50" s="283"/>
      <c r="G50" s="283"/>
      <c r="H50" s="283"/>
      <c r="I50" s="289">
        <f>SUMIF('B.  DSO'!$I$11:$I$12,"&gt;0")</f>
        <v>0</v>
      </c>
      <c r="J50" s="290"/>
      <c r="K50" s="5"/>
      <c r="L50" s="5"/>
      <c r="M50" s="5"/>
    </row>
    <row r="51" spans="1:13" ht="39" customHeight="1" thickBot="1" x14ac:dyDescent="0.25">
      <c r="A51" s="5"/>
      <c r="B51" s="5"/>
      <c r="C51" s="262" t="s">
        <v>36</v>
      </c>
      <c r="D51" s="262"/>
      <c r="E51" s="262"/>
      <c r="F51" s="262"/>
      <c r="G51" s="262"/>
      <c r="H51" s="262"/>
      <c r="I51" s="287">
        <f>$I$48-$I$49+$I$50</f>
        <v>0</v>
      </c>
      <c r="J51" s="288"/>
      <c r="K51" s="5"/>
      <c r="L51" s="5"/>
      <c r="M51" s="5"/>
    </row>
    <row r="52" spans="1:13" ht="67.5" customHeight="1" thickBot="1" x14ac:dyDescent="0.25">
      <c r="A52" s="5"/>
      <c r="B52" s="52"/>
      <c r="C52" s="283" t="s">
        <v>176</v>
      </c>
      <c r="D52" s="284"/>
      <c r="E52" s="284"/>
      <c r="F52" s="284"/>
      <c r="G52" s="284"/>
      <c r="H52" s="284"/>
      <c r="I52" s="285" t="str">
        <f xml:space="preserve"> 'A.  General Info'!$I$51</f>
        <v/>
      </c>
      <c r="J52" s="286"/>
      <c r="K52" s="5"/>
      <c r="L52" s="5"/>
      <c r="M52" s="5"/>
    </row>
    <row r="53" spans="1:13" ht="48" customHeight="1" thickBot="1" x14ac:dyDescent="0.3">
      <c r="A53" s="1"/>
      <c r="B53" s="254" t="s">
        <v>172</v>
      </c>
      <c r="C53" s="282"/>
      <c r="D53" s="282"/>
      <c r="E53" s="282"/>
      <c r="F53" s="282"/>
      <c r="G53" s="282"/>
      <c r="H53" s="282"/>
      <c r="I53" s="260">
        <f>IF(ISTEXT($I$52),0,$I$51/($I$52/100000))</f>
        <v>0</v>
      </c>
      <c r="J53" s="261"/>
      <c r="K53" s="5"/>
      <c r="L53" s="5"/>
      <c r="M53" s="5"/>
    </row>
    <row r="54" spans="1:13" x14ac:dyDescent="0.2">
      <c r="A54" s="5"/>
      <c r="B54" s="5"/>
      <c r="C54" s="5"/>
      <c r="D54" s="5"/>
      <c r="E54" s="5"/>
      <c r="F54" s="5"/>
      <c r="G54" s="5"/>
      <c r="H54" s="5"/>
      <c r="I54" s="5"/>
      <c r="J54" s="5"/>
      <c r="K54" s="5"/>
      <c r="L54" s="5"/>
      <c r="M54" s="5"/>
    </row>
    <row r="55" spans="1:13" x14ac:dyDescent="0.2">
      <c r="A55" s="5"/>
      <c r="B55" s="5"/>
      <c r="C55" s="5"/>
      <c r="D55" s="5"/>
      <c r="E55" s="5"/>
      <c r="F55" s="5"/>
      <c r="G55" s="5"/>
      <c r="H55" s="5"/>
      <c r="I55" s="5"/>
      <c r="J55" s="5"/>
      <c r="K55" s="5"/>
      <c r="L55" s="5"/>
      <c r="M55" s="5"/>
    </row>
    <row r="56" spans="1:13" x14ac:dyDescent="0.2">
      <c r="A56" s="5"/>
      <c r="B56" s="5"/>
      <c r="C56" s="5"/>
      <c r="D56" s="5"/>
      <c r="E56" s="5"/>
      <c r="F56" s="5"/>
      <c r="G56" s="5"/>
      <c r="H56" s="5"/>
      <c r="I56" s="5"/>
      <c r="J56" s="5"/>
      <c r="K56" s="5"/>
      <c r="L56" s="5"/>
      <c r="M56" s="5"/>
    </row>
    <row r="57" spans="1:13" x14ac:dyDescent="0.2">
      <c r="A57" s="5"/>
      <c r="B57" s="5"/>
      <c r="C57" s="5"/>
      <c r="D57" s="5"/>
      <c r="E57" s="5"/>
      <c r="F57" s="5"/>
      <c r="G57" s="5"/>
      <c r="H57" s="5"/>
      <c r="I57" s="5"/>
      <c r="J57" s="5"/>
      <c r="K57" s="5"/>
      <c r="L57" s="5"/>
      <c r="M57" s="5"/>
    </row>
    <row r="58" spans="1:13" x14ac:dyDescent="0.2">
      <c r="A58" s="5"/>
      <c r="B58" s="5"/>
      <c r="C58" s="5"/>
      <c r="D58" s="5"/>
      <c r="E58" s="5"/>
      <c r="F58" s="5"/>
      <c r="G58" s="5"/>
      <c r="H58" s="5"/>
      <c r="I58" s="5"/>
      <c r="J58" s="5"/>
      <c r="K58" s="5"/>
      <c r="L58" s="5"/>
      <c r="M58" s="5"/>
    </row>
    <row r="59" spans="1:13" x14ac:dyDescent="0.2">
      <c r="A59" s="5"/>
      <c r="B59" s="5"/>
      <c r="C59" s="5"/>
      <c r="D59" s="5"/>
      <c r="E59" s="5"/>
      <c r="F59" s="5"/>
      <c r="G59" s="5"/>
      <c r="H59" s="5"/>
      <c r="I59" s="5"/>
      <c r="J59" s="5"/>
      <c r="K59" s="5"/>
      <c r="L59" s="5"/>
      <c r="M59" s="5"/>
    </row>
  </sheetData>
  <sheetProtection password="E6A0" sheet="1" objects="1" scenarios="1"/>
  <mergeCells count="46">
    <mergeCell ref="C32:K32"/>
    <mergeCell ref="F33:F35"/>
    <mergeCell ref="C37:E37"/>
    <mergeCell ref="C36:E36"/>
    <mergeCell ref="C23:E23"/>
    <mergeCell ref="H33:J35"/>
    <mergeCell ref="C25:K25"/>
    <mergeCell ref="F26:F28"/>
    <mergeCell ref="H26:J28"/>
    <mergeCell ref="C29:E29"/>
    <mergeCell ref="C30:E30"/>
    <mergeCell ref="H12:J14"/>
    <mergeCell ref="C8:E8"/>
    <mergeCell ref="C9:E9"/>
    <mergeCell ref="F12:F14"/>
    <mergeCell ref="C11:K11"/>
    <mergeCell ref="B1:K1"/>
    <mergeCell ref="C3:K3"/>
    <mergeCell ref="F5:F7"/>
    <mergeCell ref="H5:J7"/>
    <mergeCell ref="C4:K4"/>
    <mergeCell ref="C22:E22"/>
    <mergeCell ref="C15:E15"/>
    <mergeCell ref="C16:E16"/>
    <mergeCell ref="F19:F21"/>
    <mergeCell ref="H19:J21"/>
    <mergeCell ref="C18:K18"/>
    <mergeCell ref="C39:K39"/>
    <mergeCell ref="F40:F42"/>
    <mergeCell ref="H40:J42"/>
    <mergeCell ref="I48:J48"/>
    <mergeCell ref="I49:J49"/>
    <mergeCell ref="B47:H47"/>
    <mergeCell ref="C48:H48"/>
    <mergeCell ref="I53:J53"/>
    <mergeCell ref="C43:E43"/>
    <mergeCell ref="C44:E44"/>
    <mergeCell ref="B53:H53"/>
    <mergeCell ref="C52:H52"/>
    <mergeCell ref="I52:J52"/>
    <mergeCell ref="C51:H51"/>
    <mergeCell ref="I51:J51"/>
    <mergeCell ref="C50:H50"/>
    <mergeCell ref="C49:H49"/>
    <mergeCell ref="I50:J50"/>
    <mergeCell ref="I47:J47"/>
  </mergeCells>
  <phoneticPr fontId="0" type="noConversion"/>
  <dataValidations count="1">
    <dataValidation type="whole" operator="greaterThanOrEqual" showErrorMessage="1" errorTitle="Input Error Message" error="Please enter whole numbers only." sqref="F8:F9 F15:F16 F22:F23 F29:F30 F36:F37 F43:F44">
      <formula1>0</formula1>
    </dataValidation>
  </dataValidations>
  <pageMargins left="0.25" right="0.25" top="0.25" bottom="0.25" header="0.25" footer="0.25"/>
  <pageSetup firstPageNumber="6" orientation="portrait" horizontalDpi="204" verticalDpi="196" r:id="rId1"/>
  <headerFooter alignWithMargins="0">
    <oddFooter>&amp;LSection 223(a)(13) - Jail Removal&amp;RPage &amp;P</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92"/>
  <sheetViews>
    <sheetView zoomScaleNormal="100" zoomScaleSheetLayoutView="100" workbookViewId="0">
      <selection activeCell="D4" sqref="D4:I4"/>
    </sheetView>
  </sheetViews>
  <sheetFormatPr defaultColWidth="9.140625" defaultRowHeight="12.75" x14ac:dyDescent="0.2"/>
  <cols>
    <col min="1" max="1" width="4.28515625" style="5" customWidth="1"/>
    <col min="2" max="2" width="5.140625" style="5" customWidth="1"/>
    <col min="3" max="3" width="3.140625" style="5" customWidth="1"/>
    <col min="4" max="7" width="9.140625" style="5"/>
    <col min="8" max="8" width="15.7109375" style="5" customWidth="1"/>
    <col min="9" max="9" width="9.140625" style="5"/>
    <col min="10" max="10" width="13.140625" style="5" customWidth="1"/>
    <col min="11" max="11" width="3" style="5" customWidth="1"/>
    <col min="12" max="16384" width="9.140625" style="5"/>
  </cols>
  <sheetData>
    <row r="1" spans="1:11" ht="18" x14ac:dyDescent="0.25">
      <c r="A1" s="102"/>
      <c r="B1" s="296" t="str">
        <f>'A.  General Info'!G28&amp;" Compliance Monitoring Report"</f>
        <v xml:space="preserve"> Compliance Monitoring Report</v>
      </c>
      <c r="C1" s="297"/>
      <c r="D1" s="297"/>
      <c r="E1" s="297"/>
      <c r="F1" s="297"/>
      <c r="G1" s="297"/>
      <c r="H1" s="297"/>
      <c r="I1" s="154"/>
    </row>
    <row r="2" spans="1:11" ht="39" customHeight="1" x14ac:dyDescent="0.25">
      <c r="B2" s="298" t="str">
        <f>"Federal Fiscal Year " &amp; 'A.  General Info'!F20&amp;" Compliance Monitoring Report Checklist"</f>
        <v>Federal Fiscal Year  Compliance Monitoring Report Checklist</v>
      </c>
      <c r="C2" s="299"/>
      <c r="D2" s="299"/>
      <c r="E2" s="299"/>
      <c r="F2" s="299"/>
      <c r="G2" s="299"/>
      <c r="H2" s="299"/>
      <c r="I2" s="300"/>
    </row>
    <row r="3" spans="1:11" ht="37.5" customHeight="1" x14ac:dyDescent="0.2">
      <c r="A3" s="14" t="s">
        <v>148</v>
      </c>
    </row>
    <row r="4" spans="1:11" ht="28.9" customHeight="1" x14ac:dyDescent="0.2">
      <c r="B4" s="108"/>
      <c r="D4" s="259" t="s">
        <v>200</v>
      </c>
      <c r="E4" s="259"/>
      <c r="F4" s="259"/>
      <c r="G4" s="259"/>
      <c r="H4" s="259"/>
      <c r="I4" s="259"/>
      <c r="J4" s="134"/>
    </row>
    <row r="5" spans="1:11" ht="24" customHeight="1" x14ac:dyDescent="0.2">
      <c r="D5" s="134"/>
      <c r="E5" s="134"/>
      <c r="F5" s="134"/>
      <c r="G5" s="134"/>
      <c r="H5" s="134"/>
      <c r="I5" s="134"/>
      <c r="J5" s="134"/>
    </row>
    <row r="6" spans="1:11" ht="24.6" customHeight="1" x14ac:dyDescent="0.2">
      <c r="B6" s="108"/>
      <c r="D6" s="259" t="str">
        <f>IF((LEFT('A.  General Info'!$D$38))="S","Information on all differences between the State definitions and the Federal definitions used in preparing this monitoring report.","Not applicable.")</f>
        <v>Not applicable.</v>
      </c>
      <c r="E6" s="259"/>
      <c r="F6" s="259"/>
      <c r="G6" s="259"/>
      <c r="H6" s="259"/>
      <c r="I6" s="134"/>
      <c r="J6" s="134"/>
      <c r="K6" s="60"/>
    </row>
    <row r="7" spans="1:11" x14ac:dyDescent="0.2">
      <c r="D7" s="134"/>
      <c r="E7" s="134"/>
      <c r="F7" s="134"/>
      <c r="G7" s="134"/>
      <c r="H7" s="134"/>
      <c r="I7" s="134"/>
      <c r="J7" s="134"/>
      <c r="K7" s="60"/>
    </row>
    <row r="8" spans="1:11" x14ac:dyDescent="0.2">
      <c r="B8" s="108"/>
      <c r="D8" s="259" t="s">
        <v>159</v>
      </c>
      <c r="E8" s="259"/>
      <c r="F8" s="259"/>
      <c r="G8" s="259"/>
      <c r="H8" s="259"/>
      <c r="I8" s="259"/>
      <c r="J8" s="259"/>
    </row>
    <row r="9" spans="1:11" x14ac:dyDescent="0.2">
      <c r="D9" s="259"/>
      <c r="E9" s="259"/>
      <c r="F9" s="259"/>
      <c r="G9" s="259"/>
      <c r="H9" s="259"/>
      <c r="I9" s="259"/>
      <c r="J9" s="259"/>
    </row>
    <row r="10" spans="1:11" ht="28.15" customHeight="1" x14ac:dyDescent="0.2">
      <c r="D10" s="259"/>
      <c r="E10" s="259"/>
      <c r="F10" s="259"/>
      <c r="G10" s="259"/>
      <c r="H10" s="259"/>
      <c r="I10" s="259"/>
      <c r="J10" s="259"/>
    </row>
    <row r="11" spans="1:11" ht="15" customHeight="1" x14ac:dyDescent="0.2">
      <c r="D11" s="134"/>
      <c r="E11" s="134"/>
      <c r="F11" s="134"/>
      <c r="G11" s="134"/>
      <c r="H11" s="134"/>
      <c r="I11" s="134"/>
      <c r="J11" s="134"/>
    </row>
    <row r="12" spans="1:11" ht="13.15" customHeight="1" x14ac:dyDescent="0.2">
      <c r="B12" s="108"/>
      <c r="D12" s="259" t="str">
        <f>IF('A.  General Info'!$G$65&gt;0,"A list of all approved collocated facilities.  Approved collocated facilities are Secure Juvenile Facilities located within the same building or on the same grounds as an adult jail or lockup and meet the regulatory criteria.","Not applicable.")</f>
        <v>Not applicable.</v>
      </c>
      <c r="E12" s="259"/>
      <c r="F12" s="134"/>
      <c r="G12" s="134"/>
      <c r="H12" s="134"/>
      <c r="I12" s="134"/>
      <c r="J12" s="134"/>
    </row>
    <row r="13" spans="1:11" x14ac:dyDescent="0.2">
      <c r="D13" s="134"/>
      <c r="E13" s="134"/>
      <c r="F13" s="134"/>
      <c r="G13" s="134"/>
      <c r="H13" s="134"/>
      <c r="I13" s="134"/>
      <c r="J13" s="134"/>
      <c r="K13" s="60"/>
    </row>
    <row r="14" spans="1:11" ht="13.15" customHeight="1" x14ac:dyDescent="0.2">
      <c r="B14" s="108"/>
      <c r="D14" s="259" t="str">
        <f>IF('A.  General Info'!$G$66&gt;0,"A list of all non-approved collocated facilities.  Non-approved collocated facilities do not meet the regulatory criteria and must be considered adult jails or lockups for the purposes of monitoring for compliance.","Not applicable.")</f>
        <v>Not applicable.</v>
      </c>
      <c r="E14" s="259"/>
      <c r="F14" s="259"/>
      <c r="G14" s="134"/>
      <c r="H14" s="134"/>
      <c r="I14" s="134"/>
      <c r="J14" s="134"/>
    </row>
    <row r="15" spans="1:11" x14ac:dyDescent="0.2">
      <c r="D15" s="134"/>
      <c r="E15" s="134"/>
      <c r="F15" s="134"/>
      <c r="G15" s="134"/>
      <c r="H15" s="134"/>
      <c r="I15" s="134"/>
      <c r="J15" s="134"/>
    </row>
    <row r="16" spans="1:11" ht="13.15" customHeight="1" x14ac:dyDescent="0.2">
      <c r="B16" s="108"/>
      <c r="D16" s="259" t="str">
        <f>IF(SUM('A.  General Info'!$G$61:'A.  General Info'!$G$66)&gt;(SUM('A.  General Info'!$I$61:'A.  General Info'!$I$66)),"The State Monitoring Agency must collect data for all facilities.  Please attach a list of the name and address of all non-reporting facilities.","Not applicable.")</f>
        <v>Not applicable.</v>
      </c>
      <c r="E16" s="259"/>
      <c r="F16" s="134"/>
      <c r="G16" s="134"/>
      <c r="H16" s="134"/>
      <c r="I16" s="134"/>
      <c r="J16" s="134"/>
    </row>
    <row r="17" spans="1:11" x14ac:dyDescent="0.2">
      <c r="D17" s="134"/>
      <c r="E17" s="134"/>
      <c r="F17" s="134"/>
      <c r="G17" s="134"/>
      <c r="H17" s="134"/>
      <c r="I17" s="134"/>
      <c r="J17" s="134"/>
      <c r="K17" s="60"/>
    </row>
    <row r="18" spans="1:11" ht="13.15" customHeight="1" x14ac:dyDescent="0.2">
      <c r="B18" s="108"/>
      <c r="D18" s="259" t="str">
        <f>IF(SUM('A.  General Info'!$G$61:'A.  General Info'!$G$66)&gt;(SUM('A.  General Info'!$I$61:'A.  General Info'!$I$66)),"The State Monitoring Agency must collect data for all facilities. Please provide an outline of the State's plan to collect future data from those non-reporting facilities.","Not applicable.")</f>
        <v>Not applicable.</v>
      </c>
      <c r="E18" s="259"/>
      <c r="F18" s="134"/>
      <c r="G18" s="134"/>
      <c r="H18" s="134"/>
      <c r="I18" s="134"/>
      <c r="J18" s="134"/>
    </row>
    <row r="19" spans="1:11" x14ac:dyDescent="0.2">
      <c r="D19" s="134"/>
      <c r="E19" s="134"/>
      <c r="F19" s="134"/>
      <c r="G19" s="134"/>
      <c r="H19" s="134"/>
      <c r="I19" s="134"/>
      <c r="J19" s="134"/>
      <c r="K19" s="60"/>
    </row>
    <row r="20" spans="1:11" ht="13.15" customHeight="1" x14ac:dyDescent="0.2">
      <c r="B20" s="108"/>
      <c r="D20" s="259" t="str">
        <f>IF((SUM('A.  General Info'!$J$82:'A.  General Info'!$J$83))&gt;0,"A list of all facilities located in areas meeting the Removal Exception and indicate the county or jurisdiction in which each is located.","Not applicable.")</f>
        <v>Not applicable.</v>
      </c>
      <c r="E20" s="259"/>
      <c r="F20" s="134"/>
      <c r="G20" s="134"/>
      <c r="H20" s="134"/>
      <c r="I20" s="134"/>
      <c r="J20" s="134"/>
    </row>
    <row r="21" spans="1:11" x14ac:dyDescent="0.2">
      <c r="D21" s="134"/>
      <c r="E21" s="134"/>
      <c r="F21" s="134"/>
      <c r="G21" s="134"/>
      <c r="H21" s="134"/>
      <c r="I21" s="134"/>
      <c r="J21" s="134"/>
      <c r="K21" s="60"/>
    </row>
    <row r="22" spans="1:11" ht="13.15" customHeight="1" x14ac:dyDescent="0.2">
      <c r="B22" s="108"/>
      <c r="D22" s="259" t="str">
        <f>IF((SUM('B.  DSO'!$F$42:'B.  DSO'!$F$43))&gt;0,"Please attach to your monitoring report an explanation of how the State verifies that the criteria for using the Valid Court Order exclusion has been satisfied pursuant to regulation found in 28 CFR 31.303(f)(3)(i-vii).","Not applicable.")</f>
        <v>Not applicable.</v>
      </c>
      <c r="E22" s="259"/>
      <c r="F22" s="134"/>
      <c r="G22" s="134"/>
      <c r="H22" s="134"/>
      <c r="I22" s="134"/>
      <c r="J22" s="134"/>
    </row>
    <row r="23" spans="1:11" x14ac:dyDescent="0.2">
      <c r="D23" s="134"/>
      <c r="E23" s="134"/>
      <c r="F23" s="134"/>
      <c r="G23" s="134"/>
      <c r="H23" s="134"/>
      <c r="I23" s="134"/>
      <c r="J23" s="134"/>
      <c r="K23" s="60"/>
    </row>
    <row r="24" spans="1:11" x14ac:dyDescent="0.2">
      <c r="D24" s="134"/>
      <c r="E24" s="134"/>
      <c r="F24" s="134"/>
      <c r="G24" s="134"/>
      <c r="H24" s="134"/>
      <c r="I24" s="134"/>
      <c r="J24" s="134"/>
    </row>
    <row r="25" spans="1:11" ht="18" x14ac:dyDescent="0.25">
      <c r="A25" s="14"/>
      <c r="B25" s="118"/>
      <c r="C25" s="119"/>
      <c r="D25" s="113"/>
      <c r="E25" s="113"/>
      <c r="F25" s="113"/>
      <c r="G25" s="113"/>
      <c r="H25" s="113"/>
      <c r="I25" s="113"/>
      <c r="J25" s="113"/>
    </row>
    <row r="26" spans="1:11" x14ac:dyDescent="0.2">
      <c r="K26" s="60"/>
    </row>
    <row r="29" spans="1:11" x14ac:dyDescent="0.2">
      <c r="K29" s="60"/>
    </row>
    <row r="32" spans="1:11" x14ac:dyDescent="0.2">
      <c r="K32" s="60"/>
    </row>
    <row r="33" spans="11:11" ht="15.75" customHeight="1" x14ac:dyDescent="0.2"/>
    <row r="35" spans="11:11" x14ac:dyDescent="0.2">
      <c r="K35" s="60"/>
    </row>
    <row r="38" spans="11:11" x14ac:dyDescent="0.2">
      <c r="K38" s="60"/>
    </row>
    <row r="78" ht="34.5" customHeight="1" x14ac:dyDescent="0.2"/>
    <row r="79" ht="38.25" customHeight="1" x14ac:dyDescent="0.2"/>
    <row r="98" ht="21.75" customHeight="1" x14ac:dyDescent="0.2"/>
    <row r="99" ht="12.75" customHeight="1" x14ac:dyDescent="0.2"/>
    <row r="105" ht="13.15" customHeight="1" x14ac:dyDescent="0.2"/>
    <row r="107" ht="36.75" customHeight="1" x14ac:dyDescent="0.2"/>
    <row r="108" ht="36" customHeight="1" x14ac:dyDescent="0.2"/>
    <row r="109" ht="48.75" customHeight="1" x14ac:dyDescent="0.2"/>
    <row r="110" ht="46.5" customHeight="1" x14ac:dyDescent="0.2"/>
    <row r="151" ht="18" customHeight="1" x14ac:dyDescent="0.2"/>
    <row r="152" ht="13.5" customHeight="1" x14ac:dyDescent="0.2"/>
    <row r="153" ht="15" customHeight="1" x14ac:dyDescent="0.2"/>
    <row r="154" ht="17.25" customHeight="1" x14ac:dyDescent="0.2"/>
    <row r="155" hidden="1" x14ac:dyDescent="0.2"/>
    <row r="158" ht="30.75" customHeight="1" x14ac:dyDescent="0.2"/>
    <row r="161" ht="16.5" customHeight="1" x14ac:dyDescent="0.2"/>
    <row r="164" ht="18" customHeight="1" x14ac:dyDescent="0.2"/>
    <row r="165" ht="12.75" customHeight="1" x14ac:dyDescent="0.2"/>
    <row r="167" ht="19.5" customHeight="1" x14ac:dyDescent="0.2"/>
    <row r="170" ht="20.25" customHeight="1" x14ac:dyDescent="0.2"/>
    <row r="173" ht="20.25" customHeight="1" x14ac:dyDescent="0.2"/>
    <row r="176" ht="20.25" customHeight="1" x14ac:dyDescent="0.2"/>
    <row r="179" ht="20.25" customHeight="1" x14ac:dyDescent="0.2"/>
    <row r="182" ht="18.75" customHeight="1" x14ac:dyDescent="0.2"/>
    <row r="185" ht="16.5" customHeight="1" x14ac:dyDescent="0.2"/>
    <row r="188" ht="18" customHeight="1" x14ac:dyDescent="0.2"/>
    <row r="191" ht="27.75" customHeight="1" x14ac:dyDescent="0.2"/>
    <row r="192" ht="18" customHeight="1" x14ac:dyDescent="0.2"/>
  </sheetData>
  <sheetProtection password="E6A0" sheet="1" objects="1" scenarios="1"/>
  <mergeCells count="11">
    <mergeCell ref="D22:E22"/>
    <mergeCell ref="D8:J10"/>
    <mergeCell ref="D4:I4"/>
    <mergeCell ref="D6:H6"/>
    <mergeCell ref="D14:F14"/>
    <mergeCell ref="D12:E12"/>
    <mergeCell ref="B1:I1"/>
    <mergeCell ref="D16:E16"/>
    <mergeCell ref="D18:E18"/>
    <mergeCell ref="D20:E20"/>
    <mergeCell ref="B2:I2"/>
  </mergeCells>
  <phoneticPr fontId="0" type="noConversion"/>
  <pageMargins left="0.25" right="0.25" top="0.25" bottom="0.25" header="0.25" footer="0.25"/>
  <pageSetup firstPageNumber="8" orientation="portrait" horizontalDpi="300" verticalDpi="300" r:id="rId1"/>
  <headerFooter alignWithMargins="0">
    <oddFooter>&amp;LState Summary&amp;R&amp;P</oddFooter>
  </headerFooter>
  <rowBreaks count="3" manualBreakCount="3">
    <brk id="70" max="16383" man="1"/>
    <brk id="98" max="16383"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8"/>
  <sheetViews>
    <sheetView zoomScaleNormal="100" workbookViewId="0">
      <selection activeCell="I12" sqref="I12:J12"/>
    </sheetView>
  </sheetViews>
  <sheetFormatPr defaultRowHeight="12.75" x14ac:dyDescent="0.2"/>
  <cols>
    <col min="1" max="1" width="4.28515625" customWidth="1"/>
    <col min="2" max="2" width="5.85546875" customWidth="1"/>
    <col min="3" max="3" width="6.85546875" customWidth="1"/>
    <col min="4" max="4" width="8.28515625" customWidth="1"/>
    <col min="5" max="5" width="9.42578125" customWidth="1"/>
    <col min="6" max="6" width="7.85546875" customWidth="1"/>
    <col min="7" max="7" width="4.28515625" customWidth="1"/>
    <col min="8" max="8" width="6.28515625" customWidth="1"/>
    <col min="9" max="9" width="6.42578125" customWidth="1"/>
    <col min="10" max="10" width="20.5703125" customWidth="1"/>
    <col min="11" max="11" width="6.5703125" customWidth="1"/>
    <col min="12" max="12" width="8.7109375" customWidth="1"/>
    <col min="13" max="13" width="8.42578125" customWidth="1"/>
    <col min="14" max="14" width="0.7109375" customWidth="1"/>
  </cols>
  <sheetData>
    <row r="1" spans="1:13" ht="39.75" customHeight="1" x14ac:dyDescent="0.2">
      <c r="A1" s="154" t="s">
        <v>147</v>
      </c>
      <c r="B1" s="154"/>
      <c r="C1" s="154"/>
      <c r="D1" s="154"/>
      <c r="E1" s="154"/>
      <c r="F1" s="154"/>
      <c r="G1" s="154"/>
      <c r="H1" s="154"/>
      <c r="I1" s="154"/>
      <c r="J1" s="154"/>
      <c r="K1" s="154"/>
      <c r="L1" s="154"/>
      <c r="M1" s="5"/>
    </row>
    <row r="2" spans="1:13" ht="13.5" thickBot="1" x14ac:dyDescent="0.25">
      <c r="A2" s="5"/>
      <c r="B2" s="5"/>
      <c r="C2" s="5"/>
      <c r="D2" s="5"/>
      <c r="E2" s="5"/>
      <c r="F2" s="5"/>
      <c r="G2" s="5"/>
      <c r="H2" s="5"/>
      <c r="I2" s="5"/>
      <c r="J2" s="5"/>
      <c r="K2" s="5"/>
      <c r="L2" s="5"/>
      <c r="M2" s="5"/>
    </row>
    <row r="3" spans="1:13" ht="24.75" customHeight="1" thickTop="1" thickBot="1" x14ac:dyDescent="0.25">
      <c r="A3" s="58"/>
      <c r="B3" s="312" t="s">
        <v>114</v>
      </c>
      <c r="C3" s="312"/>
      <c r="D3" s="312"/>
      <c r="E3" s="312"/>
      <c r="F3" s="312"/>
      <c r="G3" s="312"/>
      <c r="H3" s="312"/>
      <c r="I3" s="312"/>
      <c r="J3" s="312"/>
      <c r="K3" s="312"/>
      <c r="L3" s="312"/>
      <c r="M3" s="59"/>
    </row>
    <row r="4" spans="1:13" ht="26.25" customHeight="1" thickTop="1" x14ac:dyDescent="0.2">
      <c r="A4" s="317" t="s">
        <v>42</v>
      </c>
      <c r="B4" s="302"/>
      <c r="C4" s="315" t="str">
        <f>IF('A.  General Info'!G28="","",'A.  General Info'!G28)</f>
        <v/>
      </c>
      <c r="D4" s="316"/>
      <c r="E4" s="125" t="s">
        <v>173</v>
      </c>
      <c r="F4" s="61">
        <f>'A.  General Info'!$G$20</f>
        <v>2017</v>
      </c>
      <c r="G4" s="125" t="s">
        <v>115</v>
      </c>
      <c r="H4" s="301"/>
      <c r="I4" s="302"/>
      <c r="J4" s="125" t="s">
        <v>116</v>
      </c>
      <c r="K4" s="301"/>
      <c r="L4" s="302"/>
      <c r="M4" s="302"/>
    </row>
    <row r="5" spans="1:13" ht="5.25" customHeight="1" thickBot="1" x14ac:dyDescent="0.25">
      <c r="A5" s="62"/>
      <c r="B5" s="63"/>
      <c r="C5" s="62"/>
      <c r="D5" s="63"/>
      <c r="E5" s="62"/>
      <c r="F5" s="62"/>
      <c r="G5" s="62"/>
      <c r="H5" s="62"/>
      <c r="I5" s="62"/>
      <c r="J5" s="62"/>
      <c r="K5" s="62"/>
      <c r="L5" s="64"/>
      <c r="M5" s="62"/>
    </row>
    <row r="6" spans="1:13" ht="6" customHeight="1" thickBot="1" x14ac:dyDescent="0.25">
      <c r="A6" s="5"/>
      <c r="B6" s="14"/>
      <c r="C6" s="5"/>
      <c r="D6" s="14"/>
      <c r="E6" s="5"/>
      <c r="F6" s="5"/>
      <c r="G6" s="5"/>
      <c r="H6" s="5"/>
      <c r="I6" s="5"/>
      <c r="J6" s="5"/>
      <c r="K6" s="5"/>
      <c r="L6" s="60"/>
      <c r="M6" s="5"/>
    </row>
    <row r="7" spans="1:13" ht="14.25" thickTop="1" thickBot="1" x14ac:dyDescent="0.25">
      <c r="A7" s="65" t="s">
        <v>117</v>
      </c>
      <c r="B7" s="59"/>
      <c r="C7" s="59"/>
      <c r="D7" s="66" t="str">
        <f>"# Under 18: "&amp;'A.  General Info'!$J$45</f>
        <v xml:space="preserve"># Under 18: </v>
      </c>
      <c r="E7" s="5"/>
      <c r="F7" s="66"/>
      <c r="G7" s="66" t="str">
        <f>"State Age of Majority: "&amp;IFERROR('A.  General Info'!$J$47 + 1,"")</f>
        <v xml:space="preserve">State Age of Majority: </v>
      </c>
      <c r="H7" s="66"/>
      <c r="I7" s="66"/>
      <c r="J7" s="67"/>
      <c r="K7" s="66" t="str">
        <f>"# by State Def: "&amp;'A.  General Info'!$I$51</f>
        <v xml:space="preserve"># by State Def: </v>
      </c>
      <c r="L7" s="5"/>
      <c r="M7" s="5"/>
    </row>
    <row r="8" spans="1:13" ht="14.25" thickTop="1" thickBot="1" x14ac:dyDescent="0.25">
      <c r="A8" s="5"/>
      <c r="B8" s="5"/>
      <c r="C8" s="5"/>
      <c r="D8" s="5"/>
      <c r="E8" s="5"/>
      <c r="F8" s="5"/>
      <c r="G8" s="5"/>
      <c r="H8" s="5"/>
      <c r="I8" s="5"/>
      <c r="J8" s="5"/>
      <c r="K8" s="5"/>
      <c r="L8" s="5"/>
      <c r="M8" s="5"/>
    </row>
    <row r="9" spans="1:13" ht="14.25" thickTop="1" thickBot="1" x14ac:dyDescent="0.25">
      <c r="A9" s="318" t="s">
        <v>155</v>
      </c>
      <c r="B9" s="319"/>
      <c r="C9" s="319"/>
      <c r="D9" s="320"/>
      <c r="E9" s="310" t="s">
        <v>118</v>
      </c>
      <c r="F9" s="311"/>
      <c r="G9" s="5"/>
      <c r="H9" s="5"/>
      <c r="I9" s="69"/>
      <c r="J9" s="70"/>
      <c r="K9" s="71" t="s">
        <v>119</v>
      </c>
      <c r="L9" s="71" t="s">
        <v>120</v>
      </c>
      <c r="M9" s="72" t="s">
        <v>121</v>
      </c>
    </row>
    <row r="10" spans="1:13" ht="13.5" thickTop="1" x14ac:dyDescent="0.2">
      <c r="A10" s="5"/>
      <c r="B10" s="5"/>
      <c r="C10" s="5"/>
      <c r="D10" s="5"/>
      <c r="E10" s="303">
        <f>'A.  General Info'!$G$54</f>
        <v>42644</v>
      </c>
      <c r="F10" s="303"/>
      <c r="G10" s="307">
        <f>'A.  General Info'!$I$54</f>
        <v>43008</v>
      </c>
      <c r="H10" s="307"/>
      <c r="I10" s="304" t="s">
        <v>122</v>
      </c>
      <c r="J10" s="216"/>
      <c r="K10" s="73"/>
      <c r="L10" s="73"/>
      <c r="M10" s="74"/>
    </row>
    <row r="11" spans="1:13" x14ac:dyDescent="0.2">
      <c r="A11" s="67" t="str">
        <f>"Number of VCOs:"</f>
        <v>Number of VCOs:</v>
      </c>
      <c r="B11" s="5"/>
      <c r="C11" s="5"/>
      <c r="D11" s="75">
        <f>SUMIF('B.  DSO'!$I$42:'B.  DSO'!$I$43,"&gt;0")</f>
        <v>0</v>
      </c>
      <c r="E11" s="5"/>
      <c r="F11" s="5"/>
      <c r="G11" s="5"/>
      <c r="H11" s="5"/>
      <c r="I11" s="304" t="s">
        <v>184</v>
      </c>
      <c r="J11" s="216"/>
      <c r="K11" s="57">
        <f>SUMIF('B.  DSO'!$I$20,"&gt;0")</f>
        <v>0</v>
      </c>
      <c r="L11" s="57">
        <f>SUMIF('B.  DSO'!$I$29,"&gt;0")</f>
        <v>0</v>
      </c>
      <c r="M11" s="133">
        <f>SUM($K$11:$L$11)</f>
        <v>0</v>
      </c>
    </row>
    <row r="12" spans="1:13" x14ac:dyDescent="0.2">
      <c r="A12" s="68"/>
      <c r="B12" s="5"/>
      <c r="C12" s="5"/>
      <c r="D12" s="5"/>
      <c r="E12" s="5"/>
      <c r="F12" s="5"/>
      <c r="G12" s="5"/>
      <c r="H12" s="5"/>
      <c r="I12" s="304" t="s">
        <v>185</v>
      </c>
      <c r="J12" s="216"/>
      <c r="K12" s="57">
        <f>SUMIF('B.  DSO'!$I$21,"&gt;0")</f>
        <v>0</v>
      </c>
      <c r="L12" s="57">
        <f>SUMIF('B.  DSO'!$I$30,"&gt;0")</f>
        <v>0</v>
      </c>
      <c r="M12" s="133">
        <f>SUM($K$12:$L$12)</f>
        <v>0</v>
      </c>
    </row>
    <row r="13" spans="1:13" x14ac:dyDescent="0.2">
      <c r="A13" s="5"/>
      <c r="B13" s="5"/>
      <c r="C13" s="5"/>
      <c r="D13" s="5"/>
      <c r="E13" s="5"/>
      <c r="F13" s="5"/>
      <c r="G13" s="95" t="e">
        <f>('B.  DSO'!$F$11*12)/('A.  General Info'!$K$56*'A.  General Info'!$I$71)</f>
        <v>#VALUE!</v>
      </c>
      <c r="H13" s="95" t="e">
        <f>('B.  DSO'!$G$11*12)/('A.  General Info'!$K$56*'A.  General Info'!$I$71)</f>
        <v>#VALUE!</v>
      </c>
      <c r="I13" s="304" t="s">
        <v>10</v>
      </c>
      <c r="J13" s="216"/>
      <c r="K13" s="94">
        <f>SUMIF($G$13,"&gt;0")</f>
        <v>0</v>
      </c>
      <c r="L13" s="94">
        <f>SUMIF($H$13,"&gt;0")</f>
        <v>0</v>
      </c>
      <c r="M13" s="133">
        <f>SUM($K$13:$L$13)</f>
        <v>0</v>
      </c>
    </row>
    <row r="14" spans="1:13" x14ac:dyDescent="0.2">
      <c r="A14" s="5"/>
      <c r="B14" s="5"/>
      <c r="C14" s="5"/>
      <c r="D14" s="5"/>
      <c r="E14" s="5"/>
      <c r="F14" s="5"/>
      <c r="G14" s="95" t="e">
        <f>('B.  DSO'!$F$12*12)/('A.  General Info'!$K$57*'A.  General Info'!$I$72)</f>
        <v>#VALUE!</v>
      </c>
      <c r="H14" s="95" t="e">
        <f>('B.  DSO'!$G$12*12)/('A.  General Info'!$K$57*'A.  General Info'!$I$72)</f>
        <v>#VALUE!</v>
      </c>
      <c r="I14" s="304" t="s">
        <v>11</v>
      </c>
      <c r="J14" s="216"/>
      <c r="K14" s="94">
        <f>SUMIF($G$14,"&gt;0")</f>
        <v>0</v>
      </c>
      <c r="L14" s="94">
        <f>SUMIF($H$14,"&gt;0")</f>
        <v>0</v>
      </c>
      <c r="M14" s="133">
        <f>SUM($K$14:$L$14)</f>
        <v>0</v>
      </c>
    </row>
    <row r="15" spans="1:13" x14ac:dyDescent="0.2">
      <c r="A15" s="5"/>
      <c r="B15" s="5"/>
      <c r="C15" s="5"/>
      <c r="D15" s="5"/>
      <c r="E15" s="5"/>
      <c r="F15" s="5"/>
      <c r="G15" s="5"/>
      <c r="H15" s="5"/>
      <c r="I15" s="308" t="s">
        <v>123</v>
      </c>
      <c r="J15" s="309"/>
      <c r="K15" s="76">
        <v>0</v>
      </c>
      <c r="L15" s="76">
        <v>0</v>
      </c>
      <c r="M15" s="77">
        <f>SUM($K$15:$L$15)</f>
        <v>0</v>
      </c>
    </row>
    <row r="16" spans="1:13" x14ac:dyDescent="0.2">
      <c r="A16" s="5"/>
      <c r="B16" s="5"/>
      <c r="C16" s="5"/>
      <c r="D16" s="5"/>
      <c r="E16" s="5"/>
      <c r="F16" s="5"/>
      <c r="G16" s="5"/>
      <c r="H16" s="5"/>
      <c r="I16" s="5"/>
      <c r="J16" s="5"/>
      <c r="K16" s="5"/>
      <c r="L16" s="5"/>
      <c r="M16" s="5"/>
    </row>
    <row r="17" spans="1:13" x14ac:dyDescent="0.2">
      <c r="A17" s="5"/>
      <c r="B17" s="5"/>
      <c r="C17" s="5"/>
      <c r="D17" s="5"/>
      <c r="E17" s="5"/>
      <c r="F17" s="5"/>
      <c r="G17" s="5"/>
      <c r="H17" s="5"/>
      <c r="I17" s="5"/>
      <c r="J17" s="5"/>
      <c r="K17" s="5"/>
      <c r="L17" s="5"/>
      <c r="M17" s="5"/>
    </row>
    <row r="18" spans="1:13" x14ac:dyDescent="0.2">
      <c r="A18" s="5"/>
      <c r="B18" s="5"/>
      <c r="C18" s="68" t="s">
        <v>124</v>
      </c>
      <c r="D18" s="5"/>
      <c r="E18" s="5"/>
      <c r="F18" s="78">
        <f>SUMIF('B.  DSO'!$G$62:'B.  DSO'!$G$63,"&gt;0")</f>
        <v>0</v>
      </c>
      <c r="G18" s="33"/>
      <c r="H18" s="33"/>
      <c r="I18" s="33"/>
      <c r="J18" s="68"/>
      <c r="K18" s="5"/>
      <c r="L18" s="75"/>
      <c r="M18" s="5"/>
    </row>
    <row r="19" spans="1:13" x14ac:dyDescent="0.2">
      <c r="A19" s="5"/>
      <c r="B19" s="5"/>
      <c r="C19" s="5"/>
      <c r="D19" s="5"/>
      <c r="E19" s="5"/>
      <c r="F19" s="5"/>
      <c r="G19" s="5"/>
      <c r="H19" s="5"/>
      <c r="I19" s="5"/>
      <c r="J19" s="5"/>
      <c r="K19" s="5"/>
      <c r="L19" s="5"/>
      <c r="M19" s="5"/>
    </row>
    <row r="20" spans="1:13" x14ac:dyDescent="0.2">
      <c r="A20" s="5"/>
      <c r="B20" s="5"/>
      <c r="C20" s="5"/>
      <c r="D20" s="5"/>
      <c r="E20" s="5"/>
      <c r="F20" s="5"/>
      <c r="G20" s="5"/>
      <c r="H20" s="5"/>
      <c r="I20" s="5"/>
      <c r="J20" s="5"/>
      <c r="K20" s="5"/>
      <c r="L20" s="5"/>
      <c r="M20" s="5"/>
    </row>
    <row r="21" spans="1:13" x14ac:dyDescent="0.2">
      <c r="A21" s="5"/>
      <c r="B21" s="5"/>
      <c r="C21" s="5"/>
      <c r="D21" s="5"/>
      <c r="E21" s="5"/>
      <c r="F21" s="5"/>
      <c r="G21" s="5"/>
      <c r="H21" s="5"/>
      <c r="I21" s="5"/>
      <c r="J21" s="5"/>
      <c r="K21" s="5"/>
      <c r="L21" s="5"/>
      <c r="M21" s="5"/>
    </row>
    <row r="22" spans="1:13" ht="13.5" thickBot="1" x14ac:dyDescent="0.25">
      <c r="A22" s="62"/>
      <c r="B22" s="62"/>
      <c r="C22" s="62"/>
      <c r="D22" s="62"/>
      <c r="E22" s="62"/>
      <c r="F22" s="62"/>
      <c r="G22" s="62"/>
      <c r="H22" s="62"/>
      <c r="I22" s="62"/>
      <c r="J22" s="62"/>
      <c r="K22" s="62"/>
      <c r="L22" s="62"/>
      <c r="M22" s="62"/>
    </row>
    <row r="23" spans="1:13" ht="13.5" thickBot="1" x14ac:dyDescent="0.25">
      <c r="A23" s="5"/>
      <c r="B23" s="5"/>
      <c r="C23" s="5"/>
      <c r="D23" s="5"/>
      <c r="E23" s="5"/>
      <c r="F23" s="5"/>
      <c r="G23" s="5"/>
      <c r="H23" s="5"/>
      <c r="I23" s="5"/>
      <c r="J23" s="5"/>
      <c r="K23" s="5"/>
      <c r="L23" s="5"/>
      <c r="M23" s="5"/>
    </row>
    <row r="24" spans="1:13" ht="14.25" thickTop="1" thickBot="1" x14ac:dyDescent="0.25">
      <c r="A24" s="318" t="s">
        <v>156</v>
      </c>
      <c r="B24" s="319"/>
      <c r="C24" s="319"/>
      <c r="D24" s="320"/>
      <c r="E24" s="310" t="s">
        <v>118</v>
      </c>
      <c r="F24" s="311"/>
      <c r="G24" s="5"/>
      <c r="H24" s="5"/>
      <c r="I24" s="5"/>
      <c r="J24" s="69"/>
      <c r="K24" s="79"/>
      <c r="L24" s="313" t="s">
        <v>146</v>
      </c>
      <c r="M24" s="322" t="s">
        <v>127</v>
      </c>
    </row>
    <row r="25" spans="1:13" ht="13.5" thickTop="1" x14ac:dyDescent="0.2">
      <c r="A25" s="5"/>
      <c r="B25" s="5"/>
      <c r="C25" s="5"/>
      <c r="D25" s="5"/>
      <c r="E25" s="303">
        <f>'A.  General Info'!$G$56</f>
        <v>42644</v>
      </c>
      <c r="F25" s="303"/>
      <c r="G25" s="307">
        <f>'A.  General Info'!$I$56</f>
        <v>43008</v>
      </c>
      <c r="H25" s="311"/>
      <c r="I25" s="120"/>
      <c r="J25" s="80"/>
      <c r="K25" s="42"/>
      <c r="L25" s="314"/>
      <c r="M25" s="323"/>
    </row>
    <row r="26" spans="1:13" x14ac:dyDescent="0.2">
      <c r="A26" s="5"/>
      <c r="B26" s="5"/>
      <c r="C26" s="5"/>
      <c r="D26" s="5"/>
      <c r="E26" s="5"/>
      <c r="F26" s="5"/>
      <c r="G26" s="5"/>
      <c r="H26" s="5"/>
      <c r="I26" s="5"/>
      <c r="J26" s="304" t="s">
        <v>125</v>
      </c>
      <c r="K26" s="216"/>
      <c r="L26" s="56"/>
      <c r="M26" s="82"/>
    </row>
    <row r="27" spans="1:13" x14ac:dyDescent="0.2">
      <c r="A27" s="5"/>
      <c r="B27" s="5"/>
      <c r="C27" s="5"/>
      <c r="D27" s="5"/>
      <c r="E27" s="5"/>
      <c r="F27" s="5"/>
      <c r="G27" s="5"/>
      <c r="H27" s="5"/>
      <c r="I27" s="5"/>
      <c r="J27" s="304" t="s">
        <v>128</v>
      </c>
      <c r="K27" s="216"/>
      <c r="L27" s="83">
        <f>SUM('C.  Separation'!$G$7,'C.  Separation'!$G$8,'C.  Separation'!$G$9,'C.  Separation'!$G$11,'C.  Separation'!$G$12)</f>
        <v>0</v>
      </c>
      <c r="M27" s="84" t="e">
        <f>SUM('C.  Separation'!$I$18,'C.  Separation'!$I$19,'C.  Separation'!$I$20,'C.  Separation'!$I$22,'C.  Separation'!$I$23)</f>
        <v>#VALUE!</v>
      </c>
    </row>
    <row r="28" spans="1:13" x14ac:dyDescent="0.2">
      <c r="A28" s="5"/>
      <c r="B28" s="5"/>
      <c r="C28" s="5"/>
      <c r="D28" s="5"/>
      <c r="E28" s="5"/>
      <c r="F28" s="5"/>
      <c r="G28" s="5"/>
      <c r="H28" s="5"/>
      <c r="I28" s="5"/>
      <c r="J28" s="308" t="s">
        <v>126</v>
      </c>
      <c r="K28" s="309"/>
      <c r="L28" s="85">
        <f>'C.  Separation'!$G$10</f>
        <v>0</v>
      </c>
      <c r="M28" s="86">
        <f>SUMIF('C.  Separation'!$I$21,"&gt;0")</f>
        <v>0</v>
      </c>
    </row>
    <row r="29" spans="1:13" x14ac:dyDescent="0.2">
      <c r="A29" s="5"/>
      <c r="B29" s="5"/>
      <c r="C29" s="5"/>
      <c r="D29" s="5"/>
      <c r="E29" s="5"/>
      <c r="F29" s="5"/>
      <c r="G29" s="5"/>
      <c r="H29" s="5"/>
      <c r="I29" s="5"/>
      <c r="J29" s="5"/>
      <c r="K29" s="5"/>
      <c r="L29" s="5"/>
      <c r="M29" s="5"/>
    </row>
    <row r="30" spans="1:13" x14ac:dyDescent="0.2">
      <c r="A30" s="5"/>
      <c r="B30" s="5"/>
      <c r="C30" s="5"/>
      <c r="D30" s="5"/>
      <c r="E30" s="5"/>
      <c r="F30" s="5"/>
      <c r="G30" s="5"/>
      <c r="H30" s="5"/>
      <c r="I30" s="5"/>
      <c r="J30" s="5"/>
      <c r="K30" s="5"/>
      <c r="L30" s="5"/>
      <c r="M30" s="5"/>
    </row>
    <row r="31" spans="1:13" x14ac:dyDescent="0.2">
      <c r="A31" s="5"/>
      <c r="B31" s="5"/>
      <c r="C31" s="5"/>
      <c r="D31" s="5"/>
      <c r="E31" s="5"/>
      <c r="F31" s="5"/>
      <c r="G31" s="5"/>
      <c r="H31" s="5"/>
      <c r="I31" s="5"/>
      <c r="J31" s="5"/>
      <c r="K31" s="5"/>
      <c r="L31" s="5"/>
      <c r="M31" s="5"/>
    </row>
    <row r="32" spans="1:13" ht="13.5" thickBot="1" x14ac:dyDescent="0.25">
      <c r="A32" s="62"/>
      <c r="B32" s="62"/>
      <c r="C32" s="62"/>
      <c r="D32" s="62"/>
      <c r="E32" s="62"/>
      <c r="F32" s="62"/>
      <c r="G32" s="62"/>
      <c r="H32" s="62"/>
      <c r="I32" s="62"/>
      <c r="J32" s="62"/>
      <c r="K32" s="62"/>
      <c r="L32" s="62"/>
      <c r="M32" s="62"/>
    </row>
    <row r="33" spans="1:13" ht="13.5" thickBot="1" x14ac:dyDescent="0.25">
      <c r="A33" s="5"/>
      <c r="B33" s="5"/>
      <c r="C33" s="5"/>
      <c r="D33" s="5"/>
      <c r="E33" s="5"/>
      <c r="F33" s="5"/>
      <c r="G33" s="5"/>
      <c r="H33" s="5"/>
      <c r="I33" s="5"/>
      <c r="J33" s="5"/>
      <c r="K33" s="5"/>
      <c r="L33" s="5"/>
      <c r="M33" s="5"/>
    </row>
    <row r="34" spans="1:13" ht="14.25" thickTop="1" thickBot="1" x14ac:dyDescent="0.25">
      <c r="A34" s="318" t="s">
        <v>157</v>
      </c>
      <c r="B34" s="319"/>
      <c r="C34" s="319"/>
      <c r="D34" s="320"/>
      <c r="E34" s="310" t="s">
        <v>118</v>
      </c>
      <c r="F34" s="311" t="s">
        <v>118</v>
      </c>
      <c r="G34" s="5"/>
      <c r="H34" s="5"/>
      <c r="I34" s="5"/>
      <c r="J34" s="5"/>
      <c r="K34" s="5"/>
      <c r="L34" s="5"/>
      <c r="M34" s="5"/>
    </row>
    <row r="35" spans="1:13" ht="13.5" thickTop="1" x14ac:dyDescent="0.2">
      <c r="A35" s="87"/>
      <c r="B35" s="87"/>
      <c r="C35" s="87"/>
      <c r="D35" s="68"/>
      <c r="E35" s="303">
        <f>'A.  General Info'!$G$56</f>
        <v>42644</v>
      </c>
      <c r="F35" s="303"/>
      <c r="G35" s="303">
        <f>'A.  General Info'!$I$56</f>
        <v>43008</v>
      </c>
      <c r="H35" s="303"/>
      <c r="I35" s="120"/>
      <c r="J35" s="5"/>
      <c r="K35" s="5"/>
      <c r="L35" s="5"/>
      <c r="M35" s="5"/>
    </row>
    <row r="36" spans="1:13" x14ac:dyDescent="0.2">
      <c r="A36" s="5"/>
      <c r="B36" s="5"/>
      <c r="C36" s="5"/>
      <c r="D36" s="5"/>
      <c r="E36" s="5"/>
      <c r="F36" s="5"/>
      <c r="G36" s="5"/>
      <c r="H36" s="5"/>
      <c r="I36" s="5"/>
      <c r="J36" s="5"/>
      <c r="K36" s="5"/>
      <c r="L36" s="5"/>
      <c r="M36" s="5"/>
    </row>
    <row r="37" spans="1:13" x14ac:dyDescent="0.2">
      <c r="A37" s="305" t="s">
        <v>133</v>
      </c>
      <c r="B37" s="306"/>
      <c r="C37" s="306"/>
      <c r="D37" s="306"/>
      <c r="E37" s="306"/>
      <c r="F37" s="306" t="s">
        <v>143</v>
      </c>
      <c r="G37" s="306"/>
      <c r="H37" s="306"/>
      <c r="I37" s="306"/>
      <c r="J37" s="70"/>
      <c r="K37" s="70"/>
      <c r="L37" s="70"/>
      <c r="M37" s="322" t="s">
        <v>138</v>
      </c>
    </row>
    <row r="38" spans="1:13" x14ac:dyDescent="0.2">
      <c r="A38" s="325" t="s">
        <v>131</v>
      </c>
      <c r="B38" s="314" t="s">
        <v>129</v>
      </c>
      <c r="C38" s="314" t="s">
        <v>132</v>
      </c>
      <c r="D38" s="81" t="s">
        <v>144</v>
      </c>
      <c r="E38" s="314" t="s">
        <v>130</v>
      </c>
      <c r="F38" s="324" t="s">
        <v>139</v>
      </c>
      <c r="G38" s="324"/>
      <c r="H38" s="324" t="s">
        <v>140</v>
      </c>
      <c r="I38" s="324"/>
      <c r="J38" s="321" t="s">
        <v>141</v>
      </c>
      <c r="K38" s="321"/>
      <c r="L38" s="314" t="s">
        <v>142</v>
      </c>
      <c r="M38" s="323"/>
    </row>
    <row r="39" spans="1:13" ht="15" customHeight="1" x14ac:dyDescent="0.2">
      <c r="A39" s="325"/>
      <c r="B39" s="314"/>
      <c r="C39" s="314"/>
      <c r="D39" s="81" t="s">
        <v>145</v>
      </c>
      <c r="E39" s="314"/>
      <c r="F39" s="73" t="s">
        <v>136</v>
      </c>
      <c r="G39" s="73" t="s">
        <v>134</v>
      </c>
      <c r="H39" s="73" t="s">
        <v>135</v>
      </c>
      <c r="I39" s="73" t="s">
        <v>134</v>
      </c>
      <c r="J39" s="73" t="s">
        <v>136</v>
      </c>
      <c r="K39" s="73" t="s">
        <v>137</v>
      </c>
      <c r="L39" s="314"/>
      <c r="M39" s="323"/>
    </row>
    <row r="40" spans="1:13" x14ac:dyDescent="0.2">
      <c r="A40" s="88">
        <f>'A.  General Info'!$G$63</f>
        <v>0</v>
      </c>
      <c r="B40" s="89">
        <f>'A.  General Info'!$G$82</f>
        <v>0</v>
      </c>
      <c r="C40" s="89">
        <f>'A.  General Info'!$G$64</f>
        <v>0</v>
      </c>
      <c r="D40" s="89">
        <f>'A.  General Info'!$G$83</f>
        <v>0</v>
      </c>
      <c r="E40" s="89">
        <f>'A.  General Info'!$J$82+'A.  General Info'!$J$83</f>
        <v>0</v>
      </c>
      <c r="F40" s="89">
        <f>SUMIF('D.  Jail Removal'!$I$8,"&gt;0")+SUMIF('D.  Jail Removal'!$I$15,"&gt;0")</f>
        <v>0</v>
      </c>
      <c r="G40" s="89">
        <f>SUMIF('D.  Jail Removal'!$I$9,"&gt;0")+SUMIF('D.  Jail Removal'!$I$16,"&gt;0")</f>
        <v>0</v>
      </c>
      <c r="H40" s="89">
        <f>SUMIF('D.  Jail Removal'!$I$22,"&gt;0")</f>
        <v>0</v>
      </c>
      <c r="I40" s="89">
        <f>SUMIF('D.  Jail Removal'!$I$23,"&gt;0")</f>
        <v>0</v>
      </c>
      <c r="J40" s="89">
        <f>SUMIF('B.  DSO'!$I$11,"&gt;0")</f>
        <v>0</v>
      </c>
      <c r="K40" s="89">
        <f>SUMIF('B.  DSO'!$I$12,"&gt;0")</f>
        <v>0</v>
      </c>
      <c r="L40" s="89">
        <f>SUM($F$40:$K$40)</f>
        <v>0</v>
      </c>
      <c r="M40" s="90">
        <f>SUMIF('D.  Jail Removal'!$I$49,"&gt;0")</f>
        <v>0</v>
      </c>
    </row>
    <row r="41" spans="1:13" x14ac:dyDescent="0.2">
      <c r="A41" s="91"/>
      <c r="B41" s="92"/>
      <c r="C41" s="92"/>
      <c r="D41" s="92"/>
      <c r="E41" s="92"/>
      <c r="F41" s="92"/>
      <c r="G41" s="92"/>
      <c r="H41" s="92"/>
      <c r="I41" s="92"/>
      <c r="J41" s="92"/>
      <c r="K41" s="92"/>
      <c r="L41" s="92"/>
      <c r="M41" s="93"/>
    </row>
    <row r="42" spans="1:13" x14ac:dyDescent="0.2">
      <c r="A42" s="5"/>
      <c r="B42" s="5"/>
      <c r="C42" s="5"/>
      <c r="D42" s="5"/>
      <c r="E42" s="5"/>
      <c r="F42" s="5"/>
      <c r="G42" s="5"/>
      <c r="H42" s="5"/>
      <c r="I42" s="5"/>
      <c r="J42" s="5"/>
      <c r="K42" s="5"/>
      <c r="L42" s="5"/>
      <c r="M42" s="5"/>
    </row>
    <row r="43" spans="1:13" x14ac:dyDescent="0.2">
      <c r="A43" s="5"/>
      <c r="B43" s="5"/>
      <c r="C43" s="5"/>
      <c r="D43" s="5"/>
      <c r="E43" s="5"/>
      <c r="F43" s="5"/>
      <c r="G43" s="5"/>
      <c r="H43" s="5"/>
      <c r="I43" s="5"/>
      <c r="J43" s="5"/>
      <c r="K43" s="5"/>
      <c r="L43" s="5"/>
      <c r="M43" s="5"/>
    </row>
    <row r="44" spans="1:13" x14ac:dyDescent="0.2">
      <c r="A44" s="5"/>
      <c r="B44" s="5"/>
      <c r="C44" s="5"/>
      <c r="D44" s="5"/>
      <c r="E44" s="5"/>
      <c r="F44" s="5"/>
      <c r="G44" s="5"/>
      <c r="H44" s="5"/>
      <c r="I44" s="5"/>
      <c r="J44" s="5"/>
      <c r="K44" s="5"/>
      <c r="L44" s="5"/>
      <c r="M44" s="5"/>
    </row>
    <row r="45" spans="1:13" x14ac:dyDescent="0.2">
      <c r="A45" s="5"/>
      <c r="B45" s="5"/>
      <c r="C45" s="5"/>
      <c r="D45" s="5"/>
      <c r="E45" s="5"/>
      <c r="F45" s="5"/>
      <c r="G45" s="5"/>
      <c r="H45" s="5"/>
      <c r="I45" s="5"/>
      <c r="J45" s="5"/>
      <c r="K45" s="5"/>
      <c r="L45" s="5"/>
      <c r="M45" s="5"/>
    </row>
    <row r="46" spans="1:13" x14ac:dyDescent="0.2">
      <c r="A46" s="5"/>
      <c r="B46" s="5"/>
      <c r="C46" s="5"/>
      <c r="D46" s="5"/>
      <c r="E46" s="5"/>
      <c r="F46" s="5"/>
      <c r="G46" s="5"/>
      <c r="H46" s="5"/>
      <c r="I46" s="5"/>
      <c r="J46" s="5"/>
      <c r="K46" s="5"/>
      <c r="L46" s="5"/>
      <c r="M46" s="5"/>
    </row>
    <row r="47" spans="1:13" x14ac:dyDescent="0.2">
      <c r="A47" s="5"/>
      <c r="B47" s="5"/>
      <c r="C47" s="5"/>
      <c r="D47" s="5"/>
      <c r="E47" s="5"/>
      <c r="F47" s="5"/>
      <c r="G47" s="5"/>
      <c r="H47" s="5"/>
      <c r="I47" s="5"/>
      <c r="J47" s="5"/>
      <c r="K47" s="5"/>
      <c r="L47" s="5"/>
      <c r="M47" s="5"/>
    </row>
    <row r="48" spans="1:13" x14ac:dyDescent="0.2">
      <c r="A48" s="5"/>
      <c r="B48" s="5"/>
      <c r="C48" s="5"/>
      <c r="D48" s="5"/>
      <c r="E48" s="5"/>
      <c r="F48" s="5"/>
      <c r="G48" s="5"/>
      <c r="H48" s="5"/>
      <c r="I48" s="5"/>
      <c r="J48" s="5"/>
      <c r="K48" s="5"/>
      <c r="L48" s="5"/>
      <c r="M48" s="5"/>
    </row>
  </sheetData>
  <sheetProtection password="E6A0" sheet="1" objects="1" scenarios="1"/>
  <mergeCells count="40">
    <mergeCell ref="B38:B39"/>
    <mergeCell ref="C38:C39"/>
    <mergeCell ref="E38:E39"/>
    <mergeCell ref="F38:G38"/>
    <mergeCell ref="E24:F24"/>
    <mergeCell ref="A24:D24"/>
    <mergeCell ref="A34:D34"/>
    <mergeCell ref="A38:A39"/>
    <mergeCell ref="J38:K38"/>
    <mergeCell ref="M37:M39"/>
    <mergeCell ref="L38:L39"/>
    <mergeCell ref="M24:M25"/>
    <mergeCell ref="H38:I38"/>
    <mergeCell ref="A1:L1"/>
    <mergeCell ref="B3:L3"/>
    <mergeCell ref="F37:I37"/>
    <mergeCell ref="I14:J14"/>
    <mergeCell ref="I13:J13"/>
    <mergeCell ref="J27:K27"/>
    <mergeCell ref="J28:K28"/>
    <mergeCell ref="E35:F35"/>
    <mergeCell ref="G35:H35"/>
    <mergeCell ref="E25:F25"/>
    <mergeCell ref="L24:L25"/>
    <mergeCell ref="C4:D4"/>
    <mergeCell ref="A4:B4"/>
    <mergeCell ref="H4:I4"/>
    <mergeCell ref="G25:H25"/>
    <mergeCell ref="A9:D9"/>
    <mergeCell ref="K4:M4"/>
    <mergeCell ref="E10:F10"/>
    <mergeCell ref="J26:K26"/>
    <mergeCell ref="A37:E37"/>
    <mergeCell ref="G10:H10"/>
    <mergeCell ref="I15:J15"/>
    <mergeCell ref="I10:J10"/>
    <mergeCell ref="I11:J11"/>
    <mergeCell ref="I12:J12"/>
    <mergeCell ref="E9:F9"/>
    <mergeCell ref="E34:F34"/>
  </mergeCells>
  <phoneticPr fontId="0" type="noConversion"/>
  <pageMargins left="0.2" right="0.2" top="0.25" bottom="0.25" header="0.25" footer="0.25"/>
  <pageSetup scale="99" orientation="portrait" horizontalDpi="1200" verticalDpi="1200" r:id="rId1"/>
  <headerFooter alignWithMargins="0">
    <oddFooter>&amp;LOJJDP Summary&amp;R&amp;P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0"/>
  <sheetViews>
    <sheetView topLeftCell="A34" workbookViewId="0">
      <selection activeCell="A51" sqref="A51:XFD51"/>
    </sheetView>
  </sheetViews>
  <sheetFormatPr defaultColWidth="9.140625" defaultRowHeight="12.75" x14ac:dyDescent="0.2"/>
  <cols>
    <col min="1" max="1" width="25.28515625" style="5" customWidth="1"/>
    <col min="2" max="2" width="13.28515625" style="5" customWidth="1"/>
    <col min="3" max="3" width="11.5703125" style="5" customWidth="1"/>
    <col min="4" max="4" width="12.140625" style="5" customWidth="1"/>
    <col min="5" max="5" width="11.5703125" style="5" customWidth="1"/>
    <col min="6" max="6" width="12" style="5" customWidth="1"/>
    <col min="7" max="7" width="12.28515625" style="5" customWidth="1"/>
    <col min="8" max="8" width="2.7109375" style="5" customWidth="1"/>
    <col min="9" max="9" width="84.28515625" style="5" customWidth="1"/>
    <col min="10" max="16384" width="9.140625" style="5"/>
  </cols>
  <sheetData>
    <row r="1" spans="1:9" ht="31.5" customHeight="1" x14ac:dyDescent="0.2">
      <c r="A1" s="326" t="s">
        <v>174</v>
      </c>
      <c r="B1" s="327"/>
      <c r="C1" s="114">
        <v>2016</v>
      </c>
      <c r="D1" s="328" t="s">
        <v>175</v>
      </c>
      <c r="E1" s="328"/>
      <c r="F1" s="328"/>
      <c r="G1" s="328"/>
      <c r="H1" s="328"/>
      <c r="I1" s="329"/>
    </row>
    <row r="2" spans="1:9" ht="15" x14ac:dyDescent="0.25">
      <c r="B2" s="16" t="s">
        <v>169</v>
      </c>
      <c r="C2" s="60" t="s">
        <v>165</v>
      </c>
      <c r="D2" s="60" t="s">
        <v>166</v>
      </c>
      <c r="E2" s="60" t="s">
        <v>167</v>
      </c>
      <c r="F2" s="60" t="s">
        <v>168</v>
      </c>
      <c r="I2" s="115" t="s">
        <v>158</v>
      </c>
    </row>
    <row r="3" spans="1:9" x14ac:dyDescent="0.2">
      <c r="A3" t="s">
        <v>60</v>
      </c>
      <c r="B3">
        <v>17</v>
      </c>
      <c r="C3">
        <v>966963</v>
      </c>
      <c r="D3">
        <v>1032914</v>
      </c>
      <c r="E3">
        <v>1096823</v>
      </c>
      <c r="F3">
        <v>1160080</v>
      </c>
      <c r="I3" s="98"/>
    </row>
    <row r="4" spans="1:9" x14ac:dyDescent="0.2">
      <c r="A4" t="s">
        <v>61</v>
      </c>
      <c r="B4">
        <v>17</v>
      </c>
      <c r="C4">
        <v>166990</v>
      </c>
      <c r="D4">
        <v>177289</v>
      </c>
      <c r="E4">
        <v>187327</v>
      </c>
      <c r="F4">
        <v>196369</v>
      </c>
      <c r="I4" s="330" t="s">
        <v>179</v>
      </c>
    </row>
    <row r="5" spans="1:9" x14ac:dyDescent="0.2">
      <c r="A5" s="139" t="s">
        <v>111</v>
      </c>
      <c r="B5" s="139">
        <v>17</v>
      </c>
      <c r="C5" s="139">
        <v>17230</v>
      </c>
      <c r="D5" s="139">
        <v>18323</v>
      </c>
      <c r="E5" s="103">
        <v>19240</v>
      </c>
      <c r="F5" s="139">
        <v>20121</v>
      </c>
      <c r="G5" s="103"/>
      <c r="I5" s="331"/>
    </row>
    <row r="6" spans="1:9" x14ac:dyDescent="0.2">
      <c r="A6" t="s">
        <v>62</v>
      </c>
      <c r="B6">
        <v>17</v>
      </c>
      <c r="C6">
        <v>1445233</v>
      </c>
      <c r="D6">
        <v>1539413</v>
      </c>
      <c r="E6">
        <v>1631492</v>
      </c>
      <c r="F6">
        <v>1725019</v>
      </c>
      <c r="I6" s="331"/>
    </row>
    <row r="7" spans="1:9" x14ac:dyDescent="0.2">
      <c r="A7" t="s">
        <v>63</v>
      </c>
      <c r="B7">
        <v>17</v>
      </c>
      <c r="C7">
        <v>624360</v>
      </c>
      <c r="D7">
        <v>665087</v>
      </c>
      <c r="E7">
        <v>705053</v>
      </c>
      <c r="F7">
        <v>744077</v>
      </c>
      <c r="I7" s="331"/>
    </row>
    <row r="8" spans="1:9" x14ac:dyDescent="0.2">
      <c r="A8" t="s">
        <v>64</v>
      </c>
      <c r="B8">
        <v>17</v>
      </c>
      <c r="C8">
        <v>8059997</v>
      </c>
      <c r="D8">
        <v>8578943</v>
      </c>
      <c r="E8">
        <v>9092863</v>
      </c>
      <c r="F8">
        <v>9616143</v>
      </c>
      <c r="I8" s="99"/>
    </row>
    <row r="9" spans="1:9" x14ac:dyDescent="0.2">
      <c r="A9" t="s">
        <v>65</v>
      </c>
      <c r="B9">
        <v>17</v>
      </c>
      <c r="C9">
        <v>1121505</v>
      </c>
      <c r="D9">
        <v>1192491</v>
      </c>
      <c r="E9">
        <v>1261372</v>
      </c>
      <c r="F9">
        <v>1332220</v>
      </c>
      <c r="I9" s="98"/>
    </row>
    <row r="10" spans="1:9" x14ac:dyDescent="0.2">
      <c r="A10" t="s">
        <v>66</v>
      </c>
      <c r="B10">
        <v>17</v>
      </c>
      <c r="C10">
        <v>656676</v>
      </c>
      <c r="D10">
        <v>704819</v>
      </c>
      <c r="E10">
        <v>753294</v>
      </c>
      <c r="F10">
        <v>804909</v>
      </c>
    </row>
    <row r="11" spans="1:9" x14ac:dyDescent="0.2">
      <c r="A11" t="s">
        <v>67</v>
      </c>
      <c r="B11">
        <v>17</v>
      </c>
      <c r="C11">
        <v>180612</v>
      </c>
      <c r="D11">
        <v>192523</v>
      </c>
      <c r="E11">
        <v>204274</v>
      </c>
      <c r="F11">
        <v>217037</v>
      </c>
      <c r="I11" s="14" t="s">
        <v>180</v>
      </c>
    </row>
    <row r="12" spans="1:9" x14ac:dyDescent="0.2">
      <c r="A12" t="s">
        <v>68</v>
      </c>
      <c r="B12">
        <v>17</v>
      </c>
      <c r="C12">
        <v>110438</v>
      </c>
      <c r="D12">
        <v>115680</v>
      </c>
      <c r="E12">
        <v>120893</v>
      </c>
      <c r="F12">
        <v>129775</v>
      </c>
      <c r="I12" s="60" t="s">
        <v>177</v>
      </c>
    </row>
    <row r="13" spans="1:9" x14ac:dyDescent="0.2">
      <c r="A13" t="s">
        <v>69</v>
      </c>
      <c r="B13">
        <v>17</v>
      </c>
      <c r="C13">
        <v>3662500</v>
      </c>
      <c r="D13">
        <v>3905827</v>
      </c>
      <c r="E13">
        <v>4146712</v>
      </c>
      <c r="F13">
        <v>4383221</v>
      </c>
      <c r="I13" s="60" t="s">
        <v>178</v>
      </c>
    </row>
    <row r="14" spans="1:9" x14ac:dyDescent="0.2">
      <c r="A14" t="s">
        <v>70</v>
      </c>
      <c r="B14">
        <v>16</v>
      </c>
      <c r="C14">
        <v>2221481</v>
      </c>
      <c r="D14">
        <v>2368405</v>
      </c>
      <c r="E14">
        <v>2511544</v>
      </c>
      <c r="F14">
        <v>2651487</v>
      </c>
      <c r="I14" s="104"/>
    </row>
    <row r="15" spans="1:9" s="103" customFormat="1" x14ac:dyDescent="0.2">
      <c r="A15" s="139" t="s">
        <v>112</v>
      </c>
      <c r="B15" s="139">
        <v>17</v>
      </c>
      <c r="C15" s="139">
        <v>46188</v>
      </c>
      <c r="D15" s="139">
        <v>49308</v>
      </c>
      <c r="E15" s="103">
        <v>52337</v>
      </c>
      <c r="F15" s="139">
        <v>55170</v>
      </c>
      <c r="I15" s="140"/>
    </row>
    <row r="16" spans="1:9" x14ac:dyDescent="0.2">
      <c r="A16" t="s">
        <v>71</v>
      </c>
      <c r="B16">
        <v>17</v>
      </c>
      <c r="C16">
        <v>276370</v>
      </c>
      <c r="D16">
        <v>292330</v>
      </c>
      <c r="E16">
        <v>308016</v>
      </c>
      <c r="F16">
        <v>323293</v>
      </c>
      <c r="I16" s="109"/>
    </row>
    <row r="17" spans="1:9" x14ac:dyDescent="0.2">
      <c r="A17" t="s">
        <v>72</v>
      </c>
      <c r="B17">
        <v>17</v>
      </c>
      <c r="C17">
        <v>387878</v>
      </c>
      <c r="D17">
        <v>412828</v>
      </c>
      <c r="E17" s="135">
        <v>437173</v>
      </c>
      <c r="F17">
        <v>459932</v>
      </c>
      <c r="I17" s="109"/>
    </row>
    <row r="18" spans="1:9" x14ac:dyDescent="0.2">
      <c r="A18" t="s">
        <v>73</v>
      </c>
      <c r="B18">
        <v>17</v>
      </c>
      <c r="C18">
        <v>2582767</v>
      </c>
      <c r="D18">
        <v>2755799</v>
      </c>
      <c r="E18" s="135">
        <v>2926109</v>
      </c>
      <c r="F18">
        <v>3092167</v>
      </c>
    </row>
    <row r="19" spans="1:9" x14ac:dyDescent="0.2">
      <c r="A19" t="s">
        <v>74</v>
      </c>
      <c r="B19">
        <v>17</v>
      </c>
      <c r="C19">
        <v>1391357</v>
      </c>
      <c r="D19">
        <v>1484046</v>
      </c>
      <c r="E19" s="135">
        <v>1575452</v>
      </c>
      <c r="F19">
        <v>1662738</v>
      </c>
    </row>
    <row r="20" spans="1:9" x14ac:dyDescent="0.2">
      <c r="A20" t="s">
        <v>75</v>
      </c>
      <c r="B20">
        <v>17</v>
      </c>
      <c r="C20">
        <v>648101</v>
      </c>
      <c r="D20">
        <v>689687</v>
      </c>
      <c r="E20" s="135">
        <v>730731</v>
      </c>
      <c r="F20">
        <v>773438</v>
      </c>
    </row>
    <row r="21" spans="1:9" x14ac:dyDescent="0.2">
      <c r="A21" t="s">
        <v>76</v>
      </c>
      <c r="B21">
        <v>17</v>
      </c>
      <c r="C21">
        <v>634885</v>
      </c>
      <c r="D21">
        <v>675452</v>
      </c>
      <c r="E21" s="135">
        <v>714951</v>
      </c>
      <c r="F21">
        <v>754130</v>
      </c>
    </row>
    <row r="22" spans="1:9" x14ac:dyDescent="0.2">
      <c r="A22" t="s">
        <v>77</v>
      </c>
      <c r="B22">
        <v>17</v>
      </c>
      <c r="C22">
        <v>894380</v>
      </c>
      <c r="D22">
        <v>952641</v>
      </c>
      <c r="E22" s="135">
        <v>1010629</v>
      </c>
      <c r="F22">
        <v>1067536</v>
      </c>
    </row>
    <row r="23" spans="1:9" x14ac:dyDescent="0.2">
      <c r="A23" t="s">
        <v>78</v>
      </c>
      <c r="B23">
        <v>16</v>
      </c>
      <c r="C23">
        <v>988567</v>
      </c>
      <c r="D23">
        <v>1051971</v>
      </c>
      <c r="E23" s="135">
        <v>1113949</v>
      </c>
      <c r="F23">
        <v>1172797</v>
      </c>
    </row>
    <row r="24" spans="1:9" x14ac:dyDescent="0.2">
      <c r="A24" t="s">
        <v>79</v>
      </c>
      <c r="B24">
        <v>17</v>
      </c>
      <c r="C24">
        <v>222805</v>
      </c>
      <c r="D24">
        <v>238550</v>
      </c>
      <c r="E24" s="135">
        <v>254714</v>
      </c>
      <c r="F24">
        <v>271294</v>
      </c>
    </row>
    <row r="25" spans="1:9" x14ac:dyDescent="0.2">
      <c r="A25" t="s">
        <v>80</v>
      </c>
      <c r="B25">
        <v>17</v>
      </c>
      <c r="C25">
        <v>1193857</v>
      </c>
      <c r="D25">
        <v>1271614</v>
      </c>
      <c r="E25" s="135">
        <v>1348728</v>
      </c>
      <c r="F25">
        <v>1427575</v>
      </c>
    </row>
    <row r="26" spans="1:9" x14ac:dyDescent="0.2">
      <c r="A26" t="s">
        <v>81</v>
      </c>
      <c r="B26">
        <v>17</v>
      </c>
      <c r="C26">
        <v>1209483</v>
      </c>
      <c r="D26">
        <v>1293362</v>
      </c>
      <c r="E26" s="135">
        <v>1378102</v>
      </c>
      <c r="F26">
        <v>1476727</v>
      </c>
    </row>
    <row r="27" spans="1:9" x14ac:dyDescent="0.2">
      <c r="A27" t="s">
        <v>82</v>
      </c>
      <c r="B27">
        <v>16</v>
      </c>
      <c r="C27">
        <v>1923244</v>
      </c>
      <c r="D27">
        <v>2057459</v>
      </c>
      <c r="E27" s="135">
        <v>2191057</v>
      </c>
      <c r="F27">
        <v>2326960</v>
      </c>
    </row>
    <row r="28" spans="1:9" x14ac:dyDescent="0.2">
      <c r="A28" t="s">
        <v>83</v>
      </c>
      <c r="B28">
        <v>17</v>
      </c>
      <c r="C28">
        <v>1144817</v>
      </c>
      <c r="D28">
        <v>1217034</v>
      </c>
      <c r="E28" s="135">
        <v>1288333</v>
      </c>
      <c r="F28">
        <v>1357963</v>
      </c>
    </row>
    <row r="29" spans="1:9" x14ac:dyDescent="0.2">
      <c r="A29" t="s">
        <v>84</v>
      </c>
      <c r="B29">
        <v>17</v>
      </c>
      <c r="C29">
        <v>637390</v>
      </c>
      <c r="D29">
        <v>679940</v>
      </c>
      <c r="E29" s="135">
        <v>721288</v>
      </c>
      <c r="F29">
        <v>762365</v>
      </c>
    </row>
    <row r="30" spans="1:9" x14ac:dyDescent="0.2">
      <c r="A30" t="s">
        <v>85</v>
      </c>
      <c r="B30">
        <v>16</v>
      </c>
      <c r="C30">
        <v>1226780</v>
      </c>
      <c r="D30">
        <v>1307478</v>
      </c>
      <c r="E30" s="135">
        <v>1386863</v>
      </c>
      <c r="F30">
        <v>1463870</v>
      </c>
    </row>
    <row r="31" spans="1:9" x14ac:dyDescent="0.2">
      <c r="A31" t="s">
        <v>86</v>
      </c>
      <c r="B31">
        <v>17</v>
      </c>
      <c r="C31">
        <v>202410</v>
      </c>
      <c r="D31">
        <v>214972</v>
      </c>
      <c r="E31" s="135">
        <v>227611</v>
      </c>
      <c r="F31">
        <v>240043</v>
      </c>
    </row>
    <row r="32" spans="1:9" x14ac:dyDescent="0.2">
      <c r="A32" t="s">
        <v>87</v>
      </c>
      <c r="B32">
        <v>17</v>
      </c>
      <c r="C32">
        <v>422363</v>
      </c>
      <c r="D32">
        <v>448041</v>
      </c>
      <c r="E32" s="135">
        <v>473325</v>
      </c>
      <c r="F32">
        <v>498517</v>
      </c>
    </row>
    <row r="33" spans="1:6" x14ac:dyDescent="0.2">
      <c r="A33" t="s">
        <v>88</v>
      </c>
      <c r="B33">
        <v>17</v>
      </c>
      <c r="C33">
        <v>601906</v>
      </c>
      <c r="D33">
        <v>640155</v>
      </c>
      <c r="E33" s="135">
        <v>677427</v>
      </c>
      <c r="F33">
        <v>711019</v>
      </c>
    </row>
    <row r="34" spans="1:6" x14ac:dyDescent="0.2">
      <c r="A34" t="s">
        <v>89</v>
      </c>
      <c r="B34">
        <v>17</v>
      </c>
      <c r="C34">
        <v>227393</v>
      </c>
      <c r="D34">
        <v>244115</v>
      </c>
      <c r="E34" s="135">
        <v>260588</v>
      </c>
      <c r="F34">
        <v>278494</v>
      </c>
    </row>
    <row r="35" spans="1:6" x14ac:dyDescent="0.2">
      <c r="A35" t="s">
        <v>90</v>
      </c>
      <c r="B35">
        <v>17</v>
      </c>
      <c r="C35">
        <v>1747476</v>
      </c>
      <c r="D35">
        <v>1866444</v>
      </c>
      <c r="E35" s="135">
        <v>1984752</v>
      </c>
      <c r="F35">
        <v>2097228</v>
      </c>
    </row>
    <row r="36" spans="1:6" x14ac:dyDescent="0.2">
      <c r="A36" t="s">
        <v>91</v>
      </c>
      <c r="B36">
        <v>17</v>
      </c>
      <c r="C36">
        <v>434425</v>
      </c>
      <c r="D36">
        <v>462776</v>
      </c>
      <c r="E36" s="135">
        <v>490663</v>
      </c>
      <c r="F36">
        <v>518036</v>
      </c>
    </row>
    <row r="37" spans="1:6" x14ac:dyDescent="0.2">
      <c r="A37" t="s">
        <v>92</v>
      </c>
      <c r="B37">
        <v>15</v>
      </c>
      <c r="C37">
        <v>3693781</v>
      </c>
      <c r="D37">
        <v>3937835</v>
      </c>
      <c r="E37" s="135">
        <v>4180559</v>
      </c>
      <c r="F37">
        <v>4437170</v>
      </c>
    </row>
    <row r="38" spans="1:6" x14ac:dyDescent="0.2">
      <c r="A38" t="s">
        <v>93</v>
      </c>
      <c r="B38">
        <v>15</v>
      </c>
      <c r="C38">
        <v>2033007</v>
      </c>
      <c r="D38">
        <v>2167826</v>
      </c>
      <c r="E38" s="135">
        <v>2298720</v>
      </c>
      <c r="F38">
        <v>2432812</v>
      </c>
    </row>
    <row r="39" spans="1:6" x14ac:dyDescent="0.2">
      <c r="A39" t="s">
        <v>94</v>
      </c>
      <c r="B39">
        <v>17</v>
      </c>
      <c r="C39">
        <v>159004</v>
      </c>
      <c r="D39">
        <v>167644</v>
      </c>
      <c r="E39" s="135">
        <v>176311</v>
      </c>
      <c r="F39">
        <v>186124</v>
      </c>
    </row>
    <row r="40" spans="1:6" s="103" customFormat="1" x14ac:dyDescent="0.2">
      <c r="A40" s="139" t="s">
        <v>162</v>
      </c>
      <c r="B40" s="139">
        <v>17</v>
      </c>
      <c r="C40" s="139">
        <v>14272</v>
      </c>
      <c r="D40" s="139">
        <v>15331</v>
      </c>
      <c r="E40" s="141">
        <v>16214</v>
      </c>
      <c r="F40" s="139">
        <v>17029</v>
      </c>
    </row>
    <row r="41" spans="1:6" s="103" customFormat="1" x14ac:dyDescent="0.2">
      <c r="A41" s="139" t="s">
        <v>95</v>
      </c>
      <c r="B41" s="139">
        <v>17</v>
      </c>
      <c r="C41" s="139">
        <v>2302114</v>
      </c>
      <c r="D41" s="139">
        <v>2457986</v>
      </c>
      <c r="E41" s="142">
        <v>2612172</v>
      </c>
      <c r="F41" s="139">
        <v>2763575</v>
      </c>
    </row>
    <row r="42" spans="1:6" s="103" customFormat="1" x14ac:dyDescent="0.2">
      <c r="A42" s="139" t="s">
        <v>96</v>
      </c>
      <c r="B42" s="139">
        <v>17</v>
      </c>
      <c r="C42" s="139">
        <v>855695</v>
      </c>
      <c r="D42" s="139">
        <v>908761</v>
      </c>
      <c r="E42" s="143">
        <v>961628</v>
      </c>
      <c r="F42" s="139">
        <v>1013254</v>
      </c>
    </row>
    <row r="43" spans="1:6" s="103" customFormat="1" x14ac:dyDescent="0.2">
      <c r="A43" s="139" t="s">
        <v>97</v>
      </c>
      <c r="B43" s="139">
        <v>17</v>
      </c>
      <c r="C43" s="139">
        <v>768974</v>
      </c>
      <c r="D43" s="139">
        <v>819019</v>
      </c>
      <c r="E43" s="143">
        <v>868727</v>
      </c>
      <c r="F43" s="139">
        <v>917839</v>
      </c>
    </row>
    <row r="44" spans="1:6" s="103" customFormat="1" x14ac:dyDescent="0.2">
      <c r="A44" s="139" t="s">
        <v>98</v>
      </c>
      <c r="B44" s="139">
        <v>17</v>
      </c>
      <c r="C44" s="139">
        <v>2354113</v>
      </c>
      <c r="D44" s="139">
        <v>2515059</v>
      </c>
      <c r="E44" s="143">
        <v>2674805</v>
      </c>
      <c r="F44" s="139">
        <v>2843693</v>
      </c>
    </row>
    <row r="45" spans="1:6" s="103" customFormat="1" x14ac:dyDescent="0.2">
      <c r="A45" s="139" t="s">
        <v>113</v>
      </c>
      <c r="B45" s="139">
        <v>17</v>
      </c>
      <c r="C45" s="139">
        <v>557306</v>
      </c>
      <c r="D45" s="139">
        <v>603473</v>
      </c>
      <c r="E45" s="142">
        <v>651474</v>
      </c>
      <c r="F45" s="139">
        <v>697318</v>
      </c>
    </row>
    <row r="46" spans="1:6" s="103" customFormat="1" x14ac:dyDescent="0.2">
      <c r="A46" s="139" t="s">
        <v>99</v>
      </c>
      <c r="B46" s="139">
        <v>17</v>
      </c>
      <c r="C46" s="139">
        <v>182626</v>
      </c>
      <c r="D46" s="139">
        <v>195398</v>
      </c>
      <c r="E46" s="143">
        <v>208381</v>
      </c>
      <c r="F46" s="139">
        <v>225018</v>
      </c>
    </row>
    <row r="47" spans="1:6" x14ac:dyDescent="0.2">
      <c r="A47" t="s">
        <v>100</v>
      </c>
      <c r="B47">
        <v>16</v>
      </c>
      <c r="C47">
        <v>972046</v>
      </c>
      <c r="D47">
        <v>1035648</v>
      </c>
      <c r="E47" s="136">
        <v>1097621</v>
      </c>
      <c r="F47">
        <v>1161978</v>
      </c>
    </row>
    <row r="48" spans="1:6" x14ac:dyDescent="0.2">
      <c r="A48" t="s">
        <v>101</v>
      </c>
      <c r="B48">
        <v>17</v>
      </c>
      <c r="C48">
        <v>190779</v>
      </c>
      <c r="D48">
        <v>202122</v>
      </c>
      <c r="E48" s="136">
        <v>213287</v>
      </c>
      <c r="F48">
        <v>224170</v>
      </c>
    </row>
    <row r="49" spans="1:6" x14ac:dyDescent="0.2">
      <c r="A49" t="s">
        <v>102</v>
      </c>
      <c r="B49">
        <v>17</v>
      </c>
      <c r="C49">
        <v>1328591</v>
      </c>
      <c r="D49">
        <v>1415732</v>
      </c>
      <c r="E49" s="136">
        <v>1501795</v>
      </c>
      <c r="F49">
        <v>1584105</v>
      </c>
    </row>
    <row r="50" spans="1:6" x14ac:dyDescent="0.2">
      <c r="A50" t="s">
        <v>103</v>
      </c>
      <c r="B50">
        <v>16</v>
      </c>
      <c r="C50">
        <v>6491642</v>
      </c>
      <c r="D50">
        <v>6898812</v>
      </c>
      <c r="E50" s="136">
        <v>7294587</v>
      </c>
      <c r="F50">
        <v>7676751</v>
      </c>
    </row>
    <row r="51" spans="1:6" s="103" customFormat="1" x14ac:dyDescent="0.2">
      <c r="A51" s="139" t="s">
        <v>163</v>
      </c>
      <c r="B51" s="139">
        <v>17</v>
      </c>
      <c r="C51" s="139">
        <v>22033</v>
      </c>
      <c r="D51" s="139">
        <v>23253</v>
      </c>
      <c r="E51" s="141">
        <v>24541</v>
      </c>
      <c r="F51" s="139">
        <v>25783</v>
      </c>
    </row>
    <row r="52" spans="1:6" x14ac:dyDescent="0.2">
      <c r="A52" t="s">
        <v>104</v>
      </c>
      <c r="B52">
        <v>17</v>
      </c>
      <c r="C52">
        <v>823460</v>
      </c>
      <c r="D52">
        <v>873342</v>
      </c>
      <c r="E52" s="137">
        <v>921773</v>
      </c>
      <c r="F52">
        <v>968201</v>
      </c>
    </row>
    <row r="53" spans="1:6" x14ac:dyDescent="0.2">
      <c r="A53" t="s">
        <v>105</v>
      </c>
      <c r="B53">
        <v>17</v>
      </c>
      <c r="C53">
        <v>103471</v>
      </c>
      <c r="D53">
        <v>110949</v>
      </c>
      <c r="E53" s="137">
        <v>118528</v>
      </c>
      <c r="F53">
        <v>128060</v>
      </c>
    </row>
    <row r="54" spans="1:6" x14ac:dyDescent="0.2">
      <c r="A54" t="s">
        <v>106</v>
      </c>
      <c r="B54">
        <v>17</v>
      </c>
      <c r="C54">
        <v>1657552</v>
      </c>
      <c r="D54">
        <v>1764717</v>
      </c>
      <c r="E54" s="137">
        <v>1870123</v>
      </c>
      <c r="F54">
        <v>1979512</v>
      </c>
    </row>
    <row r="55" spans="1:6" x14ac:dyDescent="0.2">
      <c r="A55" t="s">
        <v>107</v>
      </c>
      <c r="B55">
        <v>17</v>
      </c>
      <c r="C55">
        <v>1448306</v>
      </c>
      <c r="D55">
        <v>1539071</v>
      </c>
      <c r="E55" s="137">
        <v>1629498</v>
      </c>
      <c r="F55">
        <v>1716906</v>
      </c>
    </row>
    <row r="56" spans="1:6" x14ac:dyDescent="0.2">
      <c r="A56" t="s">
        <v>108</v>
      </c>
      <c r="B56">
        <v>17</v>
      </c>
      <c r="C56">
        <v>331135</v>
      </c>
      <c r="D56">
        <v>353257</v>
      </c>
      <c r="E56" s="137">
        <v>375068</v>
      </c>
      <c r="F56">
        <v>396935</v>
      </c>
    </row>
    <row r="57" spans="1:6" x14ac:dyDescent="0.2">
      <c r="A57" t="s">
        <v>109</v>
      </c>
      <c r="B57">
        <v>16</v>
      </c>
      <c r="C57">
        <v>1136214</v>
      </c>
      <c r="D57">
        <v>1212413</v>
      </c>
      <c r="E57" s="137">
        <v>1287693</v>
      </c>
      <c r="F57">
        <v>1362980</v>
      </c>
    </row>
    <row r="58" spans="1:6" x14ac:dyDescent="0.2">
      <c r="A58" t="s">
        <v>110</v>
      </c>
      <c r="B58">
        <v>17</v>
      </c>
      <c r="C58">
        <v>124141</v>
      </c>
      <c r="D58">
        <v>131608</v>
      </c>
      <c r="E58" s="137">
        <v>138901</v>
      </c>
      <c r="F58">
        <v>146046</v>
      </c>
    </row>
    <row r="59" spans="1:6" x14ac:dyDescent="0.2">
      <c r="E59"/>
    </row>
    <row r="60" spans="1:6" x14ac:dyDescent="0.2">
      <c r="B60" s="97"/>
    </row>
  </sheetData>
  <mergeCells count="3">
    <mergeCell ref="A1:B1"/>
    <mergeCell ref="D1:I1"/>
    <mergeCell ref="I4:I7"/>
  </mergeCells>
  <phoneticPr fontId="0" type="noConversion"/>
  <pageMargins left="0.75" right="0.75" top="1" bottom="1" header="0.5" footer="0.5"/>
  <pageSetup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  General Info</vt:lpstr>
      <vt:lpstr>B.  DSO</vt:lpstr>
      <vt:lpstr>C.  Separation</vt:lpstr>
      <vt:lpstr>D.  Jail Removal</vt:lpstr>
      <vt:lpstr>State Summary</vt:lpstr>
      <vt:lpstr>OJJDP Summary</vt:lpstr>
      <vt:lpstr>Data</vt:lpstr>
      <vt:lpstr>Data</vt:lpstr>
      <vt:lpstr>'A.  General Info'!Print_Area</vt:lpstr>
      <vt:lpstr>'B.  DSO'!Print_Area</vt:lpstr>
      <vt:lpstr>'C.  Separation'!Print_Area</vt:lpstr>
      <vt:lpstr>'D.  Jail Removal'!Print_Area</vt:lpstr>
      <vt:lpstr>'OJJDP Summary'!Print_Area</vt:lpstr>
      <vt:lpstr>'State Summary'!Print_Area</vt:lpstr>
      <vt:lpstr>States</vt:lpstr>
    </vt:vector>
  </TitlesOfParts>
  <Company>USDOJ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S. Wight</dc:creator>
  <dc:description>This is version number 03-09-2001</dc:description>
  <cp:lastModifiedBy>Herr, Julie</cp:lastModifiedBy>
  <cp:lastPrinted>2018-01-31T00:36:06Z</cp:lastPrinted>
  <dcterms:created xsi:type="dcterms:W3CDTF">2000-05-23T23:28:49Z</dcterms:created>
  <dcterms:modified xsi:type="dcterms:W3CDTF">2018-01-31T00:44:07Z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2001-03-09T05:00:00Z</vt:filetime>
  </property>
</Properties>
</file>